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Celková změna" sheetId="1" r:id="rId1"/>
    <sheet name="Změna č. 1_těžitelnost" sheetId="2" r:id="rId2"/>
    <sheet name="Změna č. 2_azbest_rekapitul." sheetId="3" r:id="rId3"/>
    <sheet name="Změna č. 2_azbest_přípočty" sheetId="4" r:id="rId4"/>
    <sheet name="Změna č. 2_azbest_odpočty" sheetId="5" r:id="rId5"/>
    <sheet name="Změna č. 3_nový sklep" sheetId="6" r:id="rId6"/>
    <sheet name="Změna č. 4_odvodnění sklepa" sheetId="7" r:id="rId7"/>
  </sheets>
  <externalReferences>
    <externalReference r:id="rId8"/>
    <externalReference r:id="rId9"/>
  </externalReferences>
  <definedNames>
    <definedName name="cisloobjektu">'[1]Krycí list'!$A$4</definedName>
    <definedName name="cislostavby">'[1]Krycí list'!$A$6</definedName>
    <definedName name="nazevobjektu">'[1]Krycí list'!$C$4</definedName>
    <definedName name="nazevstavby">'[1]Krycí list'!$C$6</definedName>
  </definedNames>
  <calcPr calcId="125725"/>
</workbook>
</file>

<file path=xl/calcChain.xml><?xml version="1.0" encoding="utf-8"?>
<calcChain xmlns="http://schemas.openxmlformats.org/spreadsheetml/2006/main">
  <c r="G10" i="1"/>
  <c r="G9"/>
  <c r="J13"/>
  <c r="K13"/>
  <c r="L13"/>
  <c r="H8"/>
  <c r="G8"/>
  <c r="H7"/>
  <c r="H13" s="1"/>
  <c r="G20" s="1"/>
  <c r="G7"/>
  <c r="H53" i="2"/>
  <c r="H52"/>
  <c r="H47"/>
  <c r="I31"/>
  <c r="I28"/>
  <c r="I25"/>
  <c r="I20"/>
  <c r="I15"/>
  <c r="H34"/>
  <c r="H35"/>
  <c r="H37"/>
  <c r="H39"/>
  <c r="H41"/>
  <c r="H42"/>
  <c r="H43"/>
  <c r="H33"/>
  <c r="H32"/>
  <c r="H31"/>
  <c r="H29"/>
  <c r="H26"/>
  <c r="H22"/>
  <c r="H17"/>
  <c r="I54"/>
  <c r="H54"/>
  <c r="H49"/>
  <c r="I49"/>
  <c r="H30"/>
  <c r="I30"/>
  <c r="H27"/>
  <c r="I27"/>
  <c r="H24"/>
  <c r="I24"/>
  <c r="H19"/>
  <c r="I19"/>
  <c r="H14"/>
  <c r="H44" s="1"/>
  <c r="I14"/>
  <c r="G51" i="7"/>
  <c r="G52" s="1"/>
  <c r="G46"/>
  <c r="G48" s="1"/>
  <c r="G41"/>
  <c r="G39"/>
  <c r="G37"/>
  <c r="G35"/>
  <c r="G43" s="1"/>
  <c r="G31"/>
  <c r="G30"/>
  <c r="G28"/>
  <c r="G26"/>
  <c r="G24"/>
  <c r="G22"/>
  <c r="G20"/>
  <c r="G18"/>
  <c r="G16"/>
  <c r="G14"/>
  <c r="G32" s="1"/>
  <c r="F55" s="1"/>
  <c r="G126" i="6"/>
  <c r="G125"/>
  <c r="G127" s="1"/>
  <c r="G121"/>
  <c r="G122" s="1"/>
  <c r="G116"/>
  <c r="G114"/>
  <c r="G112"/>
  <c r="G110"/>
  <c r="G108"/>
  <c r="G106"/>
  <c r="G104"/>
  <c r="G118" s="1"/>
  <c r="G99"/>
  <c r="F99"/>
  <c r="G97"/>
  <c r="G101" s="1"/>
  <c r="G92"/>
  <c r="G94" s="1"/>
  <c r="G88"/>
  <c r="G87"/>
  <c r="G86"/>
  <c r="G84"/>
  <c r="G82"/>
  <c r="G80"/>
  <c r="G78"/>
  <c r="G89" s="1"/>
  <c r="G74"/>
  <c r="G72"/>
  <c r="G70"/>
  <c r="G68"/>
  <c r="G66"/>
  <c r="G64"/>
  <c r="G75" s="1"/>
  <c r="G59"/>
  <c r="G57"/>
  <c r="G55"/>
  <c r="G54"/>
  <c r="G61" s="1"/>
  <c r="G52"/>
  <c r="G47"/>
  <c r="G46"/>
  <c r="G44"/>
  <c r="G42"/>
  <c r="G40"/>
  <c r="G38"/>
  <c r="G36"/>
  <c r="G34"/>
  <c r="G49" s="1"/>
  <c r="G22"/>
  <c r="E22"/>
  <c r="E30" s="1"/>
  <c r="G30" s="1"/>
  <c r="G20"/>
  <c r="G18"/>
  <c r="G16"/>
  <c r="G14"/>
  <c r="G15" i="5"/>
  <c r="G17" s="1"/>
  <c r="G37" i="4"/>
  <c r="G36"/>
  <c r="G35"/>
  <c r="G34"/>
  <c r="G38" s="1"/>
  <c r="G40" s="1"/>
  <c r="G30"/>
  <c r="G29"/>
  <c r="G28"/>
  <c r="G27"/>
  <c r="G26"/>
  <c r="G25"/>
  <c r="G24"/>
  <c r="G23"/>
  <c r="G22"/>
  <c r="G21"/>
  <c r="G20"/>
  <c r="G19"/>
  <c r="G18"/>
  <c r="G17"/>
  <c r="G16"/>
  <c r="G15"/>
  <c r="G14"/>
  <c r="G31" s="1"/>
  <c r="G36" i="3"/>
  <c r="G35"/>
  <c r="G34"/>
  <c r="G33"/>
  <c r="G37" s="1"/>
  <c r="G29"/>
  <c r="G28"/>
  <c r="G27"/>
  <c r="G26"/>
  <c r="G25"/>
  <c r="G24"/>
  <c r="G23"/>
  <c r="G22"/>
  <c r="G21"/>
  <c r="G20"/>
  <c r="G19"/>
  <c r="G18"/>
  <c r="G17"/>
  <c r="G16"/>
  <c r="G15"/>
  <c r="G14"/>
  <c r="G30" s="1"/>
  <c r="E47" i="2"/>
  <c r="G47" s="1"/>
  <c r="G49" s="1"/>
  <c r="G43"/>
  <c r="G42"/>
  <c r="G41"/>
  <c r="G39"/>
  <c r="G37"/>
  <c r="G35"/>
  <c r="G31"/>
  <c r="G28"/>
  <c r="E25"/>
  <c r="G25" s="1"/>
  <c r="G24" s="1"/>
  <c r="E22"/>
  <c r="E26" s="1"/>
  <c r="G26" s="1"/>
  <c r="G20"/>
  <c r="E17"/>
  <c r="E29" s="1"/>
  <c r="G15"/>
  <c r="G23" i="1"/>
  <c r="E12"/>
  <c r="E11"/>
  <c r="E9"/>
  <c r="E8"/>
  <c r="E7"/>
  <c r="H56" i="2" l="1"/>
  <c r="I44"/>
  <c r="I56" s="1"/>
  <c r="F56" i="7"/>
  <c r="G56" s="1"/>
  <c r="G55"/>
  <c r="G57" s="1"/>
  <c r="G59" s="1"/>
  <c r="E24" i="6"/>
  <c r="G24" s="1"/>
  <c r="G31" s="1"/>
  <c r="E26"/>
  <c r="G26" s="1"/>
  <c r="E27"/>
  <c r="G27" s="1"/>
  <c r="E28"/>
  <c r="G28" s="1"/>
  <c r="E29"/>
  <c r="G29" s="1"/>
  <c r="G39" i="3"/>
  <c r="E32" i="2"/>
  <c r="G29"/>
  <c r="G27" s="1"/>
  <c r="G17"/>
  <c r="G14" s="1"/>
  <c r="G22"/>
  <c r="G19" s="1"/>
  <c r="G22" i="1"/>
  <c r="H20"/>
  <c r="I20" s="1"/>
  <c r="H23"/>
  <c r="F130" i="6" l="1"/>
  <c r="E34" i="2"/>
  <c r="G34" s="1"/>
  <c r="E33"/>
  <c r="G33" s="1"/>
  <c r="G44" s="1"/>
  <c r="G32"/>
  <c r="G30" s="1"/>
  <c r="H22" i="1"/>
  <c r="G24"/>
  <c r="G13"/>
  <c r="G19" s="1"/>
  <c r="H19" s="1"/>
  <c r="H21" s="1"/>
  <c r="I19" l="1"/>
  <c r="G21"/>
  <c r="I21" s="1"/>
  <c r="F131" i="6"/>
  <c r="G131" s="1"/>
  <c r="G130"/>
  <c r="F52" i="2"/>
  <c r="H24" i="1"/>
  <c r="E16"/>
  <c r="E13"/>
  <c r="G132" i="6" l="1"/>
  <c r="G134" s="1"/>
  <c r="F53" i="2"/>
  <c r="G53" s="1"/>
  <c r="G52"/>
  <c r="G54" s="1"/>
  <c r="G56" s="1"/>
</calcChain>
</file>

<file path=xl/sharedStrings.xml><?xml version="1.0" encoding="utf-8"?>
<sst xmlns="http://schemas.openxmlformats.org/spreadsheetml/2006/main" count="679" uniqueCount="322">
  <si>
    <t>Stavba :</t>
  </si>
  <si>
    <t>Objekt :</t>
  </si>
  <si>
    <t>REKAPITULACE  STAVEBNÍCH  DÍLŮ</t>
  </si>
  <si>
    <t>Dodatek ke sml.</t>
  </si>
  <si>
    <t>poznámka</t>
  </si>
  <si>
    <t>Změna celkem - přípočty</t>
  </si>
  <si>
    <t>Změna celkem - odpočty</t>
  </si>
  <si>
    <t xml:space="preserve">ZV vícepráce </t>
  </si>
  <si>
    <t xml:space="preserve">ZV méněpráce </t>
  </si>
  <si>
    <t>ZV Celkem</t>
  </si>
  <si>
    <t>Stavební díl</t>
  </si>
  <si>
    <t>Kč</t>
  </si>
  <si>
    <t>01</t>
  </si>
  <si>
    <t>02</t>
  </si>
  <si>
    <t>03</t>
  </si>
  <si>
    <t>04</t>
  </si>
  <si>
    <t>05</t>
  </si>
  <si>
    <t>06</t>
  </si>
  <si>
    <t>CELKEM  OBJEKT</t>
  </si>
  <si>
    <t>Způsobilé výdaje celkem</t>
  </si>
  <si>
    <t xml:space="preserve"> DPH</t>
  </si>
  <si>
    <t xml:space="preserve">Celkem vícenáklady (NZV) </t>
  </si>
  <si>
    <t xml:space="preserve">Celkem méněnáklady (ponížení CZV) </t>
  </si>
  <si>
    <t xml:space="preserve">Celkem vícepráce ZV </t>
  </si>
  <si>
    <t xml:space="preserve">Celkem méněpráce ZV </t>
  </si>
  <si>
    <t>Navýšení CZV - rezerva</t>
  </si>
  <si>
    <t>Změnový list č. 1</t>
  </si>
  <si>
    <t>projekt:</t>
  </si>
  <si>
    <t>Využití budov č.p. 57 a č.p. 72 pro potřeby Revitalizace Kuks, o.p.s. a cestovního ruchu</t>
  </si>
  <si>
    <t>objekt:</t>
  </si>
  <si>
    <t>Budova č.p. 57</t>
  </si>
  <si>
    <t>soubor:</t>
  </si>
  <si>
    <t>předmět:</t>
  </si>
  <si>
    <t>Změna třídy těžitelnosti zeminy</t>
  </si>
  <si>
    <t>stručný popis změny:</t>
  </si>
  <si>
    <t>Datum:</t>
  </si>
  <si>
    <t xml:space="preserve">Změna vyvolaná nadvýšenou třídou těžitelnosti zemin a provedením základu přístavby z tvárnic tzv.ztraceného bednění </t>
  </si>
  <si>
    <t>přílohy:</t>
  </si>
  <si>
    <t>PD</t>
  </si>
  <si>
    <t>Číslo položky</t>
  </si>
  <si>
    <t>Název položky</t>
  </si>
  <si>
    <t>Poznámky/vysvětlení</t>
  </si>
  <si>
    <t>MJ</t>
  </si>
  <si>
    <t>množství</t>
  </si>
  <si>
    <t>cena / MJ</t>
  </si>
  <si>
    <t>celkem (Kč)</t>
  </si>
  <si>
    <t>1</t>
  </si>
  <si>
    <t>Zemní práce</t>
  </si>
  <si>
    <t>132501101R01</t>
  </si>
  <si>
    <t>Nadvýšení-hloubení rýh změnou těžitelnosti zeminy (z tř.těžitelnosti 4 na tř.těžitelnosti 6) a změna množství</t>
  </si>
  <si>
    <t>nadvýšení hloubení rýh změnou třídy těžitelnsoti zeminy-viz.níže rozepsáno</t>
  </si>
  <si>
    <t>Hloubení rýh š do 600 mm v hornině tř. 4 objemu do 100 m3</t>
  </si>
  <si>
    <t>PŮVODNÍ ŘEŠENÍ dle rozpočtu v SOD-hloubení v tř.těžitelnosti 4</t>
  </si>
  <si>
    <t>m3</t>
  </si>
  <si>
    <t>(1,1 x 0,4 x 40m)</t>
  </si>
  <si>
    <t xml:space="preserve">Hloubení rýh š do 600 mm v hornině tř. 6 </t>
  </si>
  <si>
    <t>NOVÉ ŘEŠENÍ-hloubení v tř.těžitelnosti 6 a navýšení množství</t>
  </si>
  <si>
    <t>(1,1 x 0,4 x 40m) - opěrná zeď
(9,891*0,3*0,6 + 12,674*0,5*0,6 + 3,176*0,3*0,5 + 6,735*0,5*0,8) - přístavek</t>
  </si>
  <si>
    <t>162201251R01</t>
  </si>
  <si>
    <t>Nadvýšení-vodorovné přemístění do 10 m nošením výkopku (z tř.těžitelnosti 1- 4 na tř.těžitelnosti 5 až 7) a změna množství</t>
  </si>
  <si>
    <t>nadvýšení -vodorovné přemístění do 10m vyvolané změnou třídy těžitelnosti zeminy-viz.níže rozepsáno</t>
  </si>
  <si>
    <t>Vodorovné přemístění do 10 m nošením výkopku z horniny tř. 1 až 4</t>
  </si>
  <si>
    <t>PŮVODNÍ ŘEŠENÍ dle rozpočtu v SOD-vodorovné přemístění do 10m výkopku v tř.těžitelnosti 1-4</t>
  </si>
  <si>
    <t>Vodorovné přemístění do 10 m nošením výkopku z horniny tř. 5 až 7</t>
  </si>
  <si>
    <t>NOVÉ ŘEŠENÍ-vodorovné přemístění do 10m výkopku v tř.těžitelnosti 5-7 a navýšení množství</t>
  </si>
  <si>
    <t>162201259R01</t>
  </si>
  <si>
    <t>Nadvýšení-příplatek k vodorovnému přemístění nošením ZKD 10 nošením výkopku ( z tř.těžitelnosti 1-4 na tř.těžitelnosti 5 až 7) a změna množství</t>
  </si>
  <si>
    <t>nadvýšení -příplatek k vodorovnému přemístění nošením ZKD 10m vyvolané změnou třídy těžitelnosti zeminy-viz.níže rozepsáno</t>
  </si>
  <si>
    <t>Příplatek k vodorovnému přemístění nošením ZKD 10 m nošení výkopku z horniny tř. 1 až 4</t>
  </si>
  <si>
    <t>PŮVODNÍ ŘEŠENÍ dle rozpočtu v SOD-příplatek k vodorovnému přemístění nošením ZKD 10m výkopku v tř.těžitelnosti 1-4</t>
  </si>
  <si>
    <t>Příplatek k vodorovnému přemístění nošením ZKD 10 nošení výkopku z horniny tř. 5 až 7</t>
  </si>
  <si>
    <t>NOVÉ ŘEŠENÍ-příplatek k vodorovnému přemístění nošením ZKD 10m výkopku v tř.těžitelnosti 5-7 a navýšení množství</t>
  </si>
  <si>
    <t>162701155R01</t>
  </si>
  <si>
    <t>Nadvýšení-vodorovné přemístění výkopku z horniny na místo skládky (z tř.těžitelnosti 1-4 na tř.těžitelnosti 5 až 7) a změna množství</t>
  </si>
  <si>
    <t>nadvýšení -vodorovné přemístění výkopku z horniny na místo skládky vyvolané změnou třídy těžitelnosti zeminy-viz.níže rozepsáno</t>
  </si>
  <si>
    <t>162701R00</t>
  </si>
  <si>
    <t>Vodorovné přemístění výkopku z horniny tř. 1 až 4 na místo skládky</t>
  </si>
  <si>
    <t>PŮVODNÍ ŘEŠENÍ dle rozpočtu v SOD-vodorovné přemístění výkopku z horniny v tř.těžitelnosti 1-4 na místo skládky</t>
  </si>
  <si>
    <t>Vodorovné přemístění výkopku z horniny tř. 5 až 7 na místo skládky</t>
  </si>
  <si>
    <t>NOVÉ ŘEŠENÍ-vodorovné přemístění výkopku z horniny v tř.těžitelnosti 5-7 na místo skládky a navýšení množství</t>
  </si>
  <si>
    <t>167101151R01</t>
  </si>
  <si>
    <t>Nadvýšení-nakládání výkopku z hornin do 100m3 (z tř.těžitelnosti 1-4 na tř.těžitelnosti 5 až 7) a změna množství</t>
  </si>
  <si>
    <t>nadvýšení -nakládání výkopku z hornin do 100m3 vyvolané změnou třídy těžitelnosti zeminy-viz.níže rozepsáno</t>
  </si>
  <si>
    <t>Nakládání výkopku z horniny tř. 1 až 4 do 100 m3</t>
  </si>
  <si>
    <t xml:space="preserve">PŮVODNÍ ŘEŠENÍ dle rozpočtu v SOD-nakládání výkopku z horniny do 100m3 v tř.těžitelnosti 1-4 </t>
  </si>
  <si>
    <t>Nakládání výkopku z hornin tř. 5 až 7 do 100 m3</t>
  </si>
  <si>
    <t>NOVÉ ŘEŠENÍ-nakládání výkopku z hornin do 100m3 v tř.těžitelnosti 5-7 a navýšení množství</t>
  </si>
  <si>
    <t>Uložení sypaniny na skládky</t>
  </si>
  <si>
    <t xml:space="preserve">nadvýšení -změna množství </t>
  </si>
  <si>
    <t>Poplatek za skládku - ostatní zemina</t>
  </si>
  <si>
    <t>98513-R01</t>
  </si>
  <si>
    <t>Ruční dočištění skalního podloží</t>
  </si>
  <si>
    <t>ruční čištění skály od hlíny a jílu u opěrné zdi</t>
  </si>
  <si>
    <t>m2</t>
  </si>
  <si>
    <t>(0,5 x 17m) - opěrná zeď</t>
  </si>
  <si>
    <t>Zásyp jam, šachet rýh nebo kolem objektů sypaninou se zhutněním</t>
  </si>
  <si>
    <t>zásyp u základů přístavku</t>
  </si>
  <si>
    <t>(3,86*3,88*1) - přístavek</t>
  </si>
  <si>
    <t>vnitrostaveništní přesun zeminy-nošení zeminy tř. 4 určené pro zásyp - 10 m z celkových 50 m</t>
  </si>
  <si>
    <t>vnitrostaveništní přesun zeminy-nošení zeminy tř. 4 určené pro zásyp - 40 m z celkových 50 m</t>
  </si>
  <si>
    <t>Nakládání výkopku z hornin tř. 1 až 4 do 100 m3</t>
  </si>
  <si>
    <t>nakládání horniny tř. 4 do kontejneru pro dovoz ze skládky na stavbu-určeno pro zásyp u základů přístavku</t>
  </si>
  <si>
    <t>16270110R1</t>
  </si>
  <si>
    <t>Vodorovné přemístění výkopku z horniny tř. 1 až 4 z místa skládky</t>
  </si>
  <si>
    <t>doprava zeminy ze skládky na stavbu-určeno pro zásyp u základů přístavku</t>
  </si>
  <si>
    <t>Celkem za</t>
  </si>
  <si>
    <t>1 Zemní práce</t>
  </si>
  <si>
    <t>2</t>
  </si>
  <si>
    <t>Zakládání</t>
  </si>
  <si>
    <t>Základová zeď tl do 500 mm z tvárnic ztraceného bednění</t>
  </si>
  <si>
    <t>základy přístavku z tvárnic tzv.ztraceného bednění-betonových prolévaných 
tvárnic betonem-bez vložení výztuže</t>
  </si>
  <si>
    <t>(3,946*0,6*0,5 + 3,946*0,4*0,4 + 3,176*0,3*1 + 3,176*0,45*1 + 12,674*0,6*0,5 + 12,674*0,4*0,4 + 3,995*0,5*1 + 6,735*0,6*0,5 + 6,735*0,4*0,4 + 9,891*0,3*1) - přístavek</t>
  </si>
  <si>
    <t>2 Zakládání</t>
  </si>
  <si>
    <t>VRN</t>
  </si>
  <si>
    <t>Vedlejší rozpočtové náklady</t>
  </si>
  <si>
    <t>NUS</t>
  </si>
  <si>
    <t>%</t>
  </si>
  <si>
    <t>Kompl. Činnost</t>
  </si>
  <si>
    <t>VRN Vedlejší rozpočtové náklady</t>
  </si>
  <si>
    <t>Celkem změnový list č. 1 bez DPH</t>
  </si>
  <si>
    <t xml:space="preserve">Změnový list č. 2 </t>
  </si>
  <si>
    <t>Změnový list č. 2</t>
  </si>
  <si>
    <t>Ekologické odstranění a likvidace střešní krytiny s výskytem azbestu</t>
  </si>
  <si>
    <t>Ekologické odstranění a likvidace střešní vláknocementové krytiny z obsahem azbestu-prokázáno laboratorním průzkumem.</t>
  </si>
  <si>
    <t>9</t>
  </si>
  <si>
    <t>Ostatní konstrukce a práce - bourání</t>
  </si>
  <si>
    <t>966- R01</t>
  </si>
  <si>
    <t>Montáž dekontaminační personální propusti vč.použití odsavače</t>
  </si>
  <si>
    <t>kpl</t>
  </si>
  <si>
    <t>966- R02</t>
  </si>
  <si>
    <t>Montáž otevřeného kontrolovaného pásma</t>
  </si>
  <si>
    <t>966- R03</t>
  </si>
  <si>
    <t>Chemická encapsulace povrchu eternitové krytiny</t>
  </si>
  <si>
    <t>966- R05</t>
  </si>
  <si>
    <t>Balení eternitové krytiny do neprodyšných vaků</t>
  </si>
  <si>
    <t>t</t>
  </si>
  <si>
    <t>966- R06</t>
  </si>
  <si>
    <t>Demontáž dekontaminační personální propusti</t>
  </si>
  <si>
    <t>kpl.</t>
  </si>
  <si>
    <t>966- R07</t>
  </si>
  <si>
    <t>Demontáž otevřeného kontrolovaného pásma</t>
  </si>
  <si>
    <t>966- R08</t>
  </si>
  <si>
    <t>OOPP (overal kombinéza, respirátory, rukavice, brýle)</t>
  </si>
  <si>
    <t>den/prac</t>
  </si>
  <si>
    <t>966- R09</t>
  </si>
  <si>
    <t>Úklid staveniště</t>
  </si>
  <si>
    <t>9971-R01</t>
  </si>
  <si>
    <t>Přemístění demontovaného materiálu azbestocementového vodorovně do 10 m</t>
  </si>
  <si>
    <t>Přemístění demontovaného materiálu azbestocementového vodorovně ZKD 10 m</t>
  </si>
  <si>
    <t>9971-R02</t>
  </si>
  <si>
    <t>Přemístění demontovaného materiálu azbestocementového svisle za prvé podlaží</t>
  </si>
  <si>
    <t>Přemístění demontovaného materiálu azbestocementového svisle ZKD 3,5 m</t>
  </si>
  <si>
    <t>Transport odpadu do 50 m, nakládka do dopravního prostředku</t>
  </si>
  <si>
    <t>Odvoz na skládku demontovaných konstrukcí azbestocementových do 1 km</t>
  </si>
  <si>
    <t>Příplatek ZKD 1 km u odvozu na skládku demontovaných konstrukcí azbestocementových - skládka v Lodíně</t>
  </si>
  <si>
    <t>Poplatek za uložení stavebního odpadu ekologicky závadného s azbestem na skládce (skládkovné)</t>
  </si>
  <si>
    <t>9 Ostatní konstrukce a práce-bourání</t>
  </si>
  <si>
    <t>900</t>
  </si>
  <si>
    <t>Ostatní</t>
  </si>
  <si>
    <t>900-R01</t>
  </si>
  <si>
    <t>Vyhotovení PD a hlášení prací s azbestem</t>
  </si>
  <si>
    <t>900-R02</t>
  </si>
  <si>
    <t>Vyřízení povolení u HS</t>
  </si>
  <si>
    <t>900-R03</t>
  </si>
  <si>
    <t>Měření koncentrace azbestových vláken v ovzduší vč. analýz</t>
  </si>
  <si>
    <t>ks</t>
  </si>
  <si>
    <t>900-R04</t>
  </si>
  <si>
    <t>Závěrečná zpráva</t>
  </si>
  <si>
    <t>900 Ostatní</t>
  </si>
  <si>
    <t>Celkem změnový list č. 2 bez DPH</t>
  </si>
  <si>
    <t>Změnový list č. 2 - zjišťovací protokol-PŘÍPOČTY</t>
  </si>
  <si>
    <t>765321R01</t>
  </si>
  <si>
    <t>Demontáž vláknocementové krytiny,nároží,hřebene, podkl.lepenky a přidruženého oplechování střechy</t>
  </si>
  <si>
    <t>Celkem změnový list č. 2 bez DPH-PŘÍPOČTY</t>
  </si>
  <si>
    <t>Změnový list č. 2 - zjišťovací protokol-ODPOČTY</t>
  </si>
  <si>
    <t>765</t>
  </si>
  <si>
    <t>Konstrukce pokrývačské</t>
  </si>
  <si>
    <t>Demontáž vláknocementové krytiny,nároží,hřebene, podkl.lepenky a přidruženého oplechování střechy,odvoz suti na místo řízené skládky a poplatku za skládku</t>
  </si>
  <si>
    <t>765 Konstrukce pokrývačské</t>
  </si>
  <si>
    <t>Celkem změnový list č. 2 bez DPH-ODPOČTY</t>
  </si>
  <si>
    <t>Změnový list č. 3</t>
  </si>
  <si>
    <t>Nový sklep</t>
  </si>
  <si>
    <t>V průběhu stavebních prací byl odhalen nový sklepní prostor.</t>
  </si>
  <si>
    <t>Obsyp potrubí bez prohození sypaniny z hornin tř. 1 až 4 uloženým do 3 m od kraje výkopku</t>
  </si>
  <si>
    <t>Obsyp drenážního potrubí</t>
  </si>
  <si>
    <t>(0,2*0,2*6 m)</t>
  </si>
  <si>
    <t>zásypový materiál vč. PHM</t>
  </si>
  <si>
    <t>Hloubená vykopávka pod základy v hornině tř. 4</t>
  </si>
  <si>
    <t>(0,3*0,2*14,28 m)</t>
  </si>
  <si>
    <t>Vykopávky v uzavřených prostorách v hornině tř. 1 až 4</t>
  </si>
  <si>
    <t>(11,58*0,375 + 0,3*0,3*6 m + 1,38 m3 )</t>
  </si>
  <si>
    <t>Svislé přemístění výkopku nošením svisle do v 3 m v hornině tř. 1 až 4</t>
  </si>
  <si>
    <t>Doprava výkopku 40 m do kontejneru</t>
  </si>
  <si>
    <t>Trativod z drenážních trubek plastových flexibilních D do 160 mm včetně lože otevřený výkop</t>
  </si>
  <si>
    <t>m</t>
  </si>
  <si>
    <t>(2 + 2 + 2 m)</t>
  </si>
  <si>
    <t>Geotextilie drenáží</t>
  </si>
  <si>
    <t>(6*0,6*2 m)</t>
  </si>
  <si>
    <t>Zhutnění podloží z hornin soudržných do 92% PS nebo nesoudržných sypkých I(d) do 0,8</t>
  </si>
  <si>
    <t>(4,440*2,625 + 0,45*2,325 + 4,650*2,490 m)</t>
  </si>
  <si>
    <t>Násyp pod základové konstrukce se zhutněním z hrubého kameniva frakce 8 až 32 mm</t>
  </si>
  <si>
    <t>(24,285*0,15 m)</t>
  </si>
  <si>
    <t>Zřízení bednění stěn základových kleneb</t>
  </si>
  <si>
    <t>(0,3*0,4*14,28 m)</t>
  </si>
  <si>
    <t>Odstranění bednění stěn základových kleneb</t>
  </si>
  <si>
    <t>Výztuž základových kleneb betonářskou ocelí 10 505 (R)</t>
  </si>
  <si>
    <t>Postupné podbetonování základového zdiva prostým betonem tř. C 25/20</t>
  </si>
  <si>
    <t>3</t>
  </si>
  <si>
    <t>Svislé a kompletní konstrukce</t>
  </si>
  <si>
    <t>Zazdívka otvorů pl do 1 m2 ve zdivu nadzákladovém cihlami pálenými na MVC</t>
  </si>
  <si>
    <t>(2,225*0,9*0,9) + (1*1*0,8)</t>
  </si>
  <si>
    <t>310230001R</t>
  </si>
  <si>
    <t>Přezdění ostění ve smíšeném zdivu</t>
  </si>
  <si>
    <t>3492358R1</t>
  </si>
  <si>
    <t>Doplnění a výměna poškozených cihel vč.likvidace suti</t>
  </si>
  <si>
    <t>(1*2,5)*2 m</t>
  </si>
  <si>
    <t>Ošetření zdiva suterénu (cihly+kámen) fungicidním prostředkem</t>
  </si>
  <si>
    <t>(4,440*2,625 + 0,45*2,325 + 4,650*2,490) + (4,65*2,4 + 4,440*1,725 + 5,565*2 m)</t>
  </si>
  <si>
    <t xml:space="preserve">Zpevnění zdiva suterénu (cihly+kámen) </t>
  </si>
  <si>
    <t>3 Svislé a kompletní konstrukce</t>
  </si>
  <si>
    <t>6</t>
  </si>
  <si>
    <t>Úpravy povrchu, podlahy, osazení</t>
  </si>
  <si>
    <t>Zdivo suterénu (cihly+kámen) pačoková omítka</t>
  </si>
  <si>
    <t>62745210R2</t>
  </si>
  <si>
    <t>Opravy kavern kamenné zdi a klenby (celková plocha)</t>
  </si>
  <si>
    <t>6274516R2</t>
  </si>
  <si>
    <t>Hloubkové spárování cihelného zdiva kleneb trasvápennou maltou (vč. vyškrabání a vyčištění spar stlačeným vzduchem,likvidace suti)</t>
  </si>
  <si>
    <t>62745295R3</t>
  </si>
  <si>
    <t>Stehování prasklin vřetenovou nerez.ocelí 1xD10, cihelné zdivo (vč.frézování drážek a vrtů, injekt.malty prutů)</t>
  </si>
  <si>
    <t>mb</t>
  </si>
  <si>
    <t>(3*1,5 m)</t>
  </si>
  <si>
    <t>Nové pískovcové ostění sklepního okna (viz západní fasáda ) - vč.vysekání a začištění dotčených konstrukcí</t>
  </si>
  <si>
    <t>(1,04*2 + 0,4*2 m)</t>
  </si>
  <si>
    <t>6313620R1</t>
  </si>
  <si>
    <t>Nastřelovací kotvy v místě pásnice kolejnic v. 100 á 150 mm (přivařeno k síti)</t>
  </si>
  <si>
    <t>nastřelovací kotvy HILTI HVB 80 - 
dům č.p. 57</t>
  </si>
  <si>
    <t>6 Úpravy povrchu, podlahy, osazení</t>
  </si>
  <si>
    <t>9780232R6</t>
  </si>
  <si>
    <t>Vyčištění a vyškrabání spár smíšeného zdiva</t>
  </si>
  <si>
    <t>Vyčištění suteréního smíšeného zdiva, ručně neabrazivní metodou</t>
  </si>
  <si>
    <t>9710335R1</t>
  </si>
  <si>
    <t>Vybourání otvorů ve zdivu cihelném pl do 1 m2 na MVC nebo MV tl do 600 mm,likvidace suti</t>
  </si>
  <si>
    <t>(0,9*2*0,45 m)</t>
  </si>
  <si>
    <t>9491111R0</t>
  </si>
  <si>
    <t>Lešení lehké pomocné - půdorysná plocha, (mtž, pronájem, dmtž)</t>
  </si>
  <si>
    <t>(2,625*4,44+0,45*2,325+2,49*4,65 m)</t>
  </si>
  <si>
    <t>Provizorní podepření v místech bourání</t>
  </si>
  <si>
    <t>Vyklizení sklepních prostor s odvozem na skládku</t>
  </si>
  <si>
    <t>Čerpání vody kalovým čerpadlem pro snížení hladiny přítoku např. WACKER PSA 2, nutné 2ks + 2 hodiny obsluha denně</t>
  </si>
  <si>
    <t>den</t>
  </si>
  <si>
    <t>9 Ostatní konstrukce a práce, osazení</t>
  </si>
  <si>
    <t>766</t>
  </si>
  <si>
    <t>Konstrukce truhlářské</t>
  </si>
  <si>
    <t>D+M Okno a vnitřní parapet dle pol. 06 - nové - kompletní technologie dle výpisu prvů</t>
  </si>
  <si>
    <t>766 Konstrukce truhlářské</t>
  </si>
  <si>
    <t>767</t>
  </si>
  <si>
    <t>Konstrukce zámečnické</t>
  </si>
  <si>
    <t>767400R001</t>
  </si>
  <si>
    <t>Kovová mříž 900/1970mm</t>
  </si>
  <si>
    <t>(0,9*1,97 m)</t>
  </si>
  <si>
    <t>D+M ocelové zárubně včetně přikotvení do stávající zdi rozměru 1000/2000mm</t>
  </si>
  <si>
    <t>(1,0*2,0 m)</t>
  </si>
  <si>
    <t>767 Konstrukce záměčnické</t>
  </si>
  <si>
    <t>772</t>
  </si>
  <si>
    <t>Podlahy z kamene</t>
  </si>
  <si>
    <t>Podklad pískové lože tl 100 mm</t>
  </si>
  <si>
    <t>(4,440*2,625*0,1 m)</t>
  </si>
  <si>
    <t>Kladecí vrstva fr.4/8mm tl 30 mm</t>
  </si>
  <si>
    <t>(2,49*4,65*0,03 m)</t>
  </si>
  <si>
    <t>Doplnění nové pískovcové dlažby volně uložené - 20% plochy (montáž,dodávka,spárování,povrch.úprava...) - pískovcová dlažba 450/450/60mm na bázi arkóz s vysokým podílem křemene v tmelu</t>
  </si>
  <si>
    <t>(4,440*2,625*0,2 m)</t>
  </si>
  <si>
    <t>Rozebrání a zpětné položení pískovcové dlažby volně uložené - 80% plochy (spárování,povrch.úprava...) - pískovcová dlažba 450/450/60mm na bázi arkóz s vysokým podílem křemene v tmelu</t>
  </si>
  <si>
    <t>4,440*2,625*0,8 m)</t>
  </si>
  <si>
    <t xml:space="preserve">Rozebrání a zpětné položení cihelné dlažby volně uložené - 80% plochy (spárování,povrch.úprava...) - cihelná dlažba 300/150/70mm </t>
  </si>
  <si>
    <t>(2,49*4,65*0,8 m)</t>
  </si>
  <si>
    <t>Doplnění nové cihelné dlažby volně uložené - 20% plochy (montáž,dodávka,spárování,povrch.úprava...) - cihelná dlažba 300/150/70mm</t>
  </si>
  <si>
    <t>(2,49*4,65*0,2 m)</t>
  </si>
  <si>
    <t>Nové pískovcové schody</t>
  </si>
  <si>
    <t>250/250mm, dl.2,325m, 2ks</t>
  </si>
  <si>
    <t>772 Podlahy z kamene</t>
  </si>
  <si>
    <t>21-M</t>
  </si>
  <si>
    <t>Elektromontáže</t>
  </si>
  <si>
    <t>D+M svítidla včetně elektroinstalace se samostatným jištěním+potřebná kabeláž</t>
  </si>
  <si>
    <t>21-M Elektromontáže</t>
  </si>
  <si>
    <t>910</t>
  </si>
  <si>
    <t>Projektové práce, průzkumy</t>
  </si>
  <si>
    <t>Sondážní práce pro provedení PD a určení stavu konstrukcí, laboratorní zkoušky a ostatní činnosti požadované AD stavby</t>
  </si>
  <si>
    <t>hod</t>
  </si>
  <si>
    <t>Vyhotovení dílenské dokumentace výztuže základových rozpěrných pasů</t>
  </si>
  <si>
    <t xml:space="preserve"> 910 Projektové práce, průzkumy</t>
  </si>
  <si>
    <t>Celkem změnový list č. 3 bez DPH</t>
  </si>
  <si>
    <t xml:space="preserve">Změnový list č. 4 </t>
  </si>
  <si>
    <t>Změnový list č. 4</t>
  </si>
  <si>
    <t>Odvodnění stávajícího sklepa</t>
  </si>
  <si>
    <t>V průběhu stavebních prací byla zjištěna vysoká hladina spodní vody.</t>
  </si>
  <si>
    <t>obsyp drenážního potrubí</t>
  </si>
  <si>
    <t>(0,2*0,2*24 m)</t>
  </si>
  <si>
    <t>vykopávky pro drenážní potrubí a sběrnou jímku</t>
  </si>
  <si>
    <t>(0,3*0,3*24 + 1*1*0,8 m)</t>
  </si>
  <si>
    <t>(11,58*0,375 + 0,2*0,2*6 + 1,38 m)</t>
  </si>
  <si>
    <t>doprava výkopku 30 m do kontejneru</t>
  </si>
  <si>
    <t>drenážní potrubí ve sklepě</t>
  </si>
  <si>
    <t>(24 m)</t>
  </si>
  <si>
    <t>(24*0,6*2 m)</t>
  </si>
  <si>
    <t>stěny sběrné jímky z tzv.ztraceného bednění-betonových prolévaných tvárnic betonem-bez vložení výztuže</t>
  </si>
  <si>
    <t>(1*1*0,6 m)</t>
  </si>
  <si>
    <t>631311135</t>
  </si>
  <si>
    <t>Mazanina tl do 240 mm z betonu prostého tř. C 20/25</t>
  </si>
  <si>
    <t>dno jímky</t>
  </si>
  <si>
    <t>767400R002</t>
  </si>
  <si>
    <t>D+M Kovová mříž 600/600mm</t>
  </si>
  <si>
    <t>mříž osazená na sběrnou jímku</t>
  </si>
  <si>
    <t>(0,6*0,6 m)</t>
  </si>
  <si>
    <t>721</t>
  </si>
  <si>
    <t>Zdravotechnika - vnitřní kanalizace</t>
  </si>
  <si>
    <t xml:space="preserve">D+M čisticího kusu na drenážní potrubí DN 160 včetně napojení na stávající potrubí </t>
  </si>
  <si>
    <t>čisticí kus pro drenážní potrubí před napojením do kanalizačního potrubí - osazení ve sběrné jímce</t>
  </si>
  <si>
    <t>Celkem změnový list č. 4 bez DPH</t>
  </si>
  <si>
    <t xml:space="preserve">Celkem dodatek ke smlouvě AVERS </t>
  </si>
  <si>
    <t xml:space="preserve">Vícepráce </t>
  </si>
  <si>
    <t>Méněpráce</t>
  </si>
  <si>
    <t>s DPH</t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</si>
</sst>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36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8"/>
      <color indexed="10"/>
      <name val="Arial CE"/>
      <family val="2"/>
      <charset val="238"/>
    </font>
    <font>
      <b/>
      <sz val="8"/>
      <color indexed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9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name val="Arial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18"/>
      <name val="Arial"/>
      <family val="2"/>
      <charset val="238"/>
    </font>
    <font>
      <sz val="10"/>
      <color indexed="1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7"/>
      <color indexed="12"/>
      <name val="Arial"/>
      <family val="2"/>
      <charset val="238"/>
    </font>
    <font>
      <sz val="7"/>
      <name val="Arial"/>
      <family val="2"/>
      <charset val="238"/>
    </font>
    <font>
      <sz val="7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sz val="10"/>
      <color rgb="FFFFFF00"/>
      <name val="Arial CE"/>
      <family val="2"/>
      <charset val="238"/>
    </font>
    <font>
      <sz val="9"/>
      <color rgb="FFFFFF00"/>
      <name val="Arial CE"/>
      <family val="2"/>
      <charset val="238"/>
    </font>
    <font>
      <b/>
      <sz val="10"/>
      <color rgb="FFFFFF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3" fillId="0" borderId="0"/>
    <xf numFmtId="44" fontId="13" fillId="0" borderId="0" applyFont="0" applyFill="0" applyBorder="0" applyAlignment="0" applyProtection="0"/>
  </cellStyleXfs>
  <cellXfs count="293">
    <xf numFmtId="0" fontId="0" fillId="0" borderId="0" xfId="0"/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1" fillId="0" borderId="0" xfId="0" applyFont="1"/>
    <xf numFmtId="49" fontId="5" fillId="0" borderId="6" xfId="0" applyNumberFormat="1" applyFont="1" applyFill="1" applyBorder="1"/>
    <xf numFmtId="0" fontId="5" fillId="0" borderId="7" xfId="0" applyFont="1" applyFill="1" applyBorder="1"/>
    <xf numFmtId="0" fontId="0" fillId="0" borderId="0" xfId="0" applyBorder="1"/>
    <xf numFmtId="49" fontId="6" fillId="0" borderId="5" xfId="0" applyNumberFormat="1" applyFont="1" applyFill="1" applyBorder="1"/>
    <xf numFmtId="4" fontId="1" fillId="0" borderId="5" xfId="0" applyNumberFormat="1" applyFont="1" applyFill="1" applyBorder="1"/>
    <xf numFmtId="4" fontId="7" fillId="0" borderId="5" xfId="0" applyNumberFormat="1" applyFont="1" applyFill="1" applyBorder="1"/>
    <xf numFmtId="4" fontId="7" fillId="2" borderId="5" xfId="0" applyNumberFormat="1" applyFont="1" applyFill="1" applyBorder="1"/>
    <xf numFmtId="0" fontId="5" fillId="0" borderId="12" xfId="0" applyFont="1" applyFill="1" applyBorder="1"/>
    <xf numFmtId="0" fontId="5" fillId="0" borderId="13" xfId="0" applyFont="1" applyFill="1" applyBorder="1"/>
    <xf numFmtId="3" fontId="5" fillId="0" borderId="14" xfId="0" applyNumberFormat="1" applyFont="1" applyFill="1" applyBorder="1"/>
    <xf numFmtId="4" fontId="5" fillId="0" borderId="15" xfId="0" applyNumberFormat="1" applyFont="1" applyFill="1" applyBorder="1"/>
    <xf numFmtId="4" fontId="9" fillId="2" borderId="15" xfId="0" applyNumberFormat="1" applyFont="1" applyFill="1" applyBorder="1"/>
    <xf numFmtId="4" fontId="9" fillId="3" borderId="15" xfId="0" applyNumberFormat="1" applyFont="1" applyFill="1" applyBorder="1"/>
    <xf numFmtId="4" fontId="10" fillId="4" borderId="5" xfId="0" applyNumberFormat="1" applyFont="1" applyFill="1" applyBorder="1"/>
    <xf numFmtId="0" fontId="5" fillId="0" borderId="0" xfId="0" applyFont="1"/>
    <xf numFmtId="0" fontId="0" fillId="0" borderId="0" xfId="0" applyFill="1" applyBorder="1"/>
    <xf numFmtId="0" fontId="2" fillId="0" borderId="0" xfId="0" applyFont="1" applyFill="1" applyAlignment="1">
      <alignment horizontal="centerContinuous"/>
    </xf>
    <xf numFmtId="3" fontId="2" fillId="0" borderId="0" xfId="0" applyNumberFormat="1" applyFont="1" applyFill="1" applyAlignment="1">
      <alignment horizontal="centerContinuous"/>
    </xf>
    <xf numFmtId="3" fontId="0" fillId="0" borderId="0" xfId="0" applyNumberFormat="1"/>
    <xf numFmtId="0" fontId="0" fillId="0" borderId="0" xfId="0" applyFill="1"/>
    <xf numFmtId="0" fontId="1" fillId="0" borderId="5" xfId="0" applyFont="1" applyFill="1" applyBorder="1" applyAlignment="1">
      <alignment horizontal="center"/>
    </xf>
    <xf numFmtId="4" fontId="6" fillId="0" borderId="5" xfId="0" applyNumberFormat="1" applyFont="1" applyBorder="1"/>
    <xf numFmtId="4" fontId="6" fillId="0" borderId="0" xfId="0" applyNumberFormat="1" applyFont="1"/>
    <xf numFmtId="4" fontId="12" fillId="7" borderId="5" xfId="0" applyNumberFormat="1" applyFont="1" applyFill="1" applyBorder="1"/>
    <xf numFmtId="4" fontId="12" fillId="4" borderId="5" xfId="0" applyNumberFormat="1" applyFont="1" applyFill="1" applyBorder="1"/>
    <xf numFmtId="0" fontId="14" fillId="0" borderId="0" xfId="2" applyFont="1" applyFill="1" applyBorder="1" applyAlignment="1">
      <alignment horizontal="center"/>
    </xf>
    <xf numFmtId="0" fontId="15" fillId="0" borderId="0" xfId="2" applyFont="1" applyFill="1"/>
    <xf numFmtId="0" fontId="15" fillId="0" borderId="0" xfId="2" applyFont="1" applyFill="1" applyBorder="1" applyAlignment="1">
      <alignment horizontal="center" vertical="center"/>
    </xf>
    <xf numFmtId="0" fontId="15" fillId="0" borderId="16" xfId="2" applyFont="1" applyFill="1" applyBorder="1"/>
    <xf numFmtId="4" fontId="15" fillId="0" borderId="0" xfId="2" applyNumberFormat="1" applyFont="1" applyFill="1" applyBorder="1"/>
    <xf numFmtId="4" fontId="16" fillId="0" borderId="0" xfId="2" applyNumberFormat="1" applyFont="1" applyFill="1" applyBorder="1"/>
    <xf numFmtId="164" fontId="15" fillId="0" borderId="0" xfId="3" applyNumberFormat="1" applyFont="1" applyFill="1" applyBorder="1"/>
    <xf numFmtId="0" fontId="15" fillId="0" borderId="0" xfId="2" applyFont="1" applyFill="1" applyBorder="1"/>
    <xf numFmtId="0" fontId="15" fillId="0" borderId="17" xfId="2" applyFont="1" applyFill="1" applyBorder="1"/>
    <xf numFmtId="0" fontId="17" fillId="0" borderId="0" xfId="2" applyFont="1" applyFill="1" applyBorder="1" applyAlignment="1">
      <alignment horizontal="center"/>
    </xf>
    <xf numFmtId="14" fontId="17" fillId="0" borderId="0" xfId="2" applyNumberFormat="1" applyFont="1" applyFill="1" applyBorder="1" applyAlignment="1">
      <alignment horizontal="left"/>
    </xf>
    <xf numFmtId="0" fontId="18" fillId="0" borderId="0" xfId="2" applyFont="1" applyFill="1" applyBorder="1" applyAlignment="1">
      <alignment horizontal="center"/>
    </xf>
    <xf numFmtId="49" fontId="15" fillId="0" borderId="0" xfId="2" applyNumberFormat="1" applyFont="1" applyFill="1" applyBorder="1"/>
    <xf numFmtId="49" fontId="16" fillId="0" borderId="0" xfId="2" applyNumberFormat="1" applyFont="1" applyFill="1" applyBorder="1"/>
    <xf numFmtId="0" fontId="15" fillId="0" borderId="17" xfId="2" applyFont="1" applyFill="1" applyBorder="1" applyAlignment="1">
      <alignment horizontal="right"/>
    </xf>
    <xf numFmtId="0" fontId="19" fillId="0" borderId="16" xfId="2" applyFont="1" applyFill="1" applyBorder="1"/>
    <xf numFmtId="0" fontId="16" fillId="0" borderId="0" xfId="2" applyFont="1" applyFill="1" applyBorder="1"/>
    <xf numFmtId="0" fontId="19" fillId="0" borderId="0" xfId="2" applyFont="1" applyFill="1" applyBorder="1" applyAlignment="1">
      <alignment horizontal="right"/>
    </xf>
    <xf numFmtId="14" fontId="15" fillId="0" borderId="17" xfId="2" applyNumberFormat="1" applyFont="1" applyFill="1" applyBorder="1" applyAlignment="1">
      <alignment horizontal="right"/>
    </xf>
    <xf numFmtId="49" fontId="18" fillId="0" borderId="18" xfId="0" applyNumberFormat="1" applyFont="1" applyBorder="1" applyAlignment="1">
      <alignment horizontal="left"/>
    </xf>
    <xf numFmtId="0" fontId="18" fillId="0" borderId="19" xfId="0" applyNumberFormat="1" applyFont="1" applyBorder="1" applyAlignment="1">
      <alignment horizontal="left"/>
    </xf>
    <xf numFmtId="0" fontId="20" fillId="0" borderId="19" xfId="0" applyNumberFormat="1" applyFont="1" applyBorder="1" applyAlignment="1">
      <alignment horizontal="left"/>
    </xf>
    <xf numFmtId="49" fontId="18" fillId="0" borderId="19" xfId="0" applyNumberFormat="1" applyFont="1" applyBorder="1" applyAlignment="1">
      <alignment horizontal="center"/>
    </xf>
    <xf numFmtId="49" fontId="18" fillId="0" borderId="19" xfId="0" applyNumberFormat="1" applyFont="1" applyBorder="1" applyAlignment="1">
      <alignment horizontal="right"/>
    </xf>
    <xf numFmtId="49" fontId="18" fillId="0" borderId="20" xfId="0" applyNumberFormat="1" applyFont="1" applyBorder="1" applyAlignment="1">
      <alignment horizontal="right"/>
    </xf>
    <xf numFmtId="49" fontId="21" fillId="0" borderId="0" xfId="0" applyNumberFormat="1" applyFont="1" applyBorder="1" applyAlignment="1">
      <alignment horizontal="right"/>
    </xf>
    <xf numFmtId="0" fontId="22" fillId="0" borderId="0" xfId="0" applyFont="1"/>
    <xf numFmtId="49" fontId="23" fillId="0" borderId="21" xfId="0" applyNumberFormat="1" applyFont="1" applyBorder="1" applyAlignment="1">
      <alignment horizontal="left"/>
    </xf>
    <xf numFmtId="0" fontId="23" fillId="0" borderId="22" xfId="0" applyNumberFormat="1" applyFont="1" applyBorder="1" applyAlignment="1">
      <alignment horizontal="left"/>
    </xf>
    <xf numFmtId="0" fontId="24" fillId="0" borderId="22" xfId="0" applyNumberFormat="1" applyFont="1" applyBorder="1" applyAlignment="1">
      <alignment horizontal="left"/>
    </xf>
    <xf numFmtId="49" fontId="23" fillId="0" borderId="22" xfId="0" applyNumberFormat="1" applyFont="1" applyBorder="1" applyAlignment="1">
      <alignment horizontal="center"/>
    </xf>
    <xf numFmtId="49" fontId="23" fillId="0" borderId="22" xfId="0" applyNumberFormat="1" applyFont="1" applyBorder="1" applyAlignment="1">
      <alignment horizontal="right"/>
    </xf>
    <xf numFmtId="0" fontId="25" fillId="0" borderId="23" xfId="0" applyFont="1" applyBorder="1"/>
    <xf numFmtId="0" fontId="25" fillId="0" borderId="0" xfId="0" applyFont="1" applyBorder="1"/>
    <xf numFmtId="0" fontId="25" fillId="0" borderId="0" xfId="0" applyFont="1"/>
    <xf numFmtId="0" fontId="26" fillId="0" borderId="21" xfId="0" applyFont="1" applyFill="1" applyBorder="1" applyAlignment="1" applyProtection="1">
      <alignment horizontal="left" vertical="top"/>
    </xf>
    <xf numFmtId="0" fontId="26" fillId="0" borderId="22" xfId="0" applyFont="1" applyFill="1" applyBorder="1" applyAlignment="1" applyProtection="1">
      <alignment horizontal="left" vertical="top" wrapText="1"/>
    </xf>
    <xf numFmtId="0" fontId="27" fillId="0" borderId="22" xfId="0" applyFont="1" applyFill="1" applyBorder="1" applyAlignment="1" applyProtection="1">
      <alignment horizontal="left" vertical="top" wrapText="1"/>
    </xf>
    <xf numFmtId="0" fontId="26" fillId="0" borderId="22" xfId="0" applyFont="1" applyFill="1" applyBorder="1" applyAlignment="1" applyProtection="1">
      <alignment horizontal="center" vertical="top"/>
    </xf>
    <xf numFmtId="4" fontId="26" fillId="0" borderId="22" xfId="0" applyNumberFormat="1" applyFont="1" applyFill="1" applyBorder="1" applyAlignment="1" applyProtection="1">
      <alignment horizontal="right" vertical="top"/>
    </xf>
    <xf numFmtId="3" fontId="26" fillId="0" borderId="23" xfId="0" applyNumberFormat="1" applyFont="1" applyFill="1" applyBorder="1" applyAlignment="1" applyProtection="1">
      <alignment horizontal="right" vertical="top"/>
    </xf>
    <xf numFmtId="4" fontId="26" fillId="0" borderId="0" xfId="0" applyNumberFormat="1" applyFont="1" applyFill="1" applyBorder="1" applyAlignment="1" applyProtection="1">
      <alignment horizontal="right" vertical="top"/>
    </xf>
    <xf numFmtId="0" fontId="15" fillId="0" borderId="0" xfId="0" applyFont="1" applyFill="1" applyAlignment="1">
      <alignment vertical="top"/>
    </xf>
    <xf numFmtId="0" fontId="28" fillId="0" borderId="21" xfId="0" applyFont="1" applyFill="1" applyBorder="1" applyAlignment="1" applyProtection="1">
      <alignment horizontal="left" vertical="top"/>
    </xf>
    <xf numFmtId="0" fontId="28" fillId="0" borderId="22" xfId="0" applyFont="1" applyFill="1" applyBorder="1" applyAlignment="1" applyProtection="1">
      <alignment horizontal="left" vertical="top" wrapText="1"/>
    </xf>
    <xf numFmtId="0" fontId="28" fillId="0" borderId="22" xfId="0" applyFont="1" applyFill="1" applyBorder="1" applyAlignment="1" applyProtection="1">
      <alignment horizontal="center" vertical="top"/>
    </xf>
    <xf numFmtId="4" fontId="28" fillId="0" borderId="22" xfId="0" applyNumberFormat="1" applyFont="1" applyFill="1" applyBorder="1" applyAlignment="1" applyProtection="1">
      <alignment horizontal="right" vertical="top"/>
    </xf>
    <xf numFmtId="0" fontId="28" fillId="0" borderId="0" xfId="0" applyFont="1" applyFill="1" applyAlignment="1">
      <alignment vertical="top"/>
    </xf>
    <xf numFmtId="0" fontId="28" fillId="0" borderId="22" xfId="0" applyFont="1" applyFill="1" applyBorder="1" applyAlignment="1" applyProtection="1">
      <alignment horizontal="left" vertical="center" wrapText="1"/>
    </xf>
    <xf numFmtId="0" fontId="26" fillId="0" borderId="22" xfId="0" applyFont="1" applyFill="1" applyBorder="1" applyAlignment="1" applyProtection="1">
      <alignment horizontal="left" vertical="top"/>
    </xf>
    <xf numFmtId="0" fontId="27" fillId="0" borderId="22" xfId="0" applyFont="1" applyFill="1" applyBorder="1" applyAlignment="1" applyProtection="1">
      <alignment horizontal="left" vertical="top"/>
    </xf>
    <xf numFmtId="0" fontId="29" fillId="0" borderId="21" xfId="0" applyFont="1" applyFill="1" applyBorder="1" applyAlignment="1" applyProtection="1">
      <alignment horizontal="left" vertical="center"/>
    </xf>
    <xf numFmtId="0" fontId="28" fillId="0" borderId="22" xfId="0" applyFont="1" applyFill="1" applyBorder="1" applyAlignment="1" applyProtection="1">
      <alignment horizontal="left" vertical="center"/>
    </xf>
    <xf numFmtId="0" fontId="30" fillId="0" borderId="22" xfId="0" applyFont="1" applyFill="1" applyBorder="1" applyAlignment="1" applyProtection="1">
      <alignment horizontal="left" vertical="center"/>
    </xf>
    <xf numFmtId="0" fontId="29" fillId="0" borderId="22" xfId="0" applyFont="1" applyFill="1" applyBorder="1" applyAlignment="1" applyProtection="1">
      <alignment horizontal="center" vertical="center"/>
    </xf>
    <xf numFmtId="4" fontId="29" fillId="0" borderId="22" xfId="0" applyNumberFormat="1" applyFont="1" applyFill="1" applyBorder="1" applyAlignment="1" applyProtection="1">
      <alignment horizontal="right"/>
    </xf>
    <xf numFmtId="4" fontId="29" fillId="0" borderId="22" xfId="0" applyNumberFormat="1" applyFont="1" applyFill="1" applyBorder="1" applyAlignment="1" applyProtection="1">
      <alignment horizontal="right" vertical="center"/>
    </xf>
    <xf numFmtId="3" fontId="29" fillId="0" borderId="23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right" vertical="center"/>
    </xf>
    <xf numFmtId="0" fontId="29" fillId="0" borderId="0" xfId="0" applyFont="1" applyFill="1"/>
    <xf numFmtId="49" fontId="23" fillId="8" borderId="24" xfId="1" applyNumberFormat="1" applyFont="1" applyFill="1" applyBorder="1" applyAlignment="1">
      <alignment horizontal="left"/>
    </xf>
    <xf numFmtId="0" fontId="23" fillId="8" borderId="25" xfId="1" applyFont="1" applyFill="1" applyBorder="1"/>
    <xf numFmtId="0" fontId="24" fillId="8" borderId="10" xfId="1" applyFont="1" applyFill="1" applyBorder="1"/>
    <xf numFmtId="0" fontId="23" fillId="9" borderId="26" xfId="0" applyFont="1" applyFill="1" applyBorder="1" applyAlignment="1" applyProtection="1">
      <alignment horizontal="center" vertical="center"/>
    </xf>
    <xf numFmtId="4" fontId="23" fillId="9" borderId="26" xfId="0" applyNumberFormat="1" applyFont="1" applyFill="1" applyBorder="1" applyAlignment="1" applyProtection="1">
      <alignment horizontal="right"/>
    </xf>
    <xf numFmtId="4" fontId="23" fillId="9" borderId="26" xfId="0" applyNumberFormat="1" applyFont="1" applyFill="1" applyBorder="1" applyAlignment="1" applyProtection="1">
      <alignment horizontal="right" vertical="center"/>
    </xf>
    <xf numFmtId="3" fontId="23" fillId="9" borderId="27" xfId="0" applyNumberFormat="1" applyFont="1" applyFill="1" applyBorder="1" applyAlignment="1" applyProtection="1">
      <alignment horizontal="right" vertical="center"/>
    </xf>
    <xf numFmtId="4" fontId="25" fillId="0" borderId="0" xfId="0" applyNumberFormat="1" applyFont="1" applyFill="1" applyBorder="1" applyAlignment="1" applyProtection="1">
      <alignment horizontal="right" vertical="center"/>
    </xf>
    <xf numFmtId="0" fontId="25" fillId="0" borderId="0" xfId="0" applyFont="1" applyFill="1"/>
    <xf numFmtId="49" fontId="31" fillId="0" borderId="0" xfId="1" applyNumberFormat="1" applyFont="1" applyFill="1" applyBorder="1" applyAlignment="1">
      <alignment horizontal="left"/>
    </xf>
    <xf numFmtId="0" fontId="31" fillId="0" borderId="0" xfId="1" applyFont="1" applyFill="1" applyBorder="1"/>
    <xf numFmtId="0" fontId="32" fillId="0" borderId="0" xfId="1" applyFont="1" applyFill="1" applyBorder="1"/>
    <xf numFmtId="0" fontId="26" fillId="0" borderId="28" xfId="0" applyFont="1" applyFill="1" applyBorder="1" applyAlignment="1" applyProtection="1">
      <alignment horizontal="center" vertical="center"/>
    </xf>
    <xf numFmtId="4" fontId="26" fillId="0" borderId="28" xfId="0" applyNumberFormat="1" applyFont="1" applyFill="1" applyBorder="1" applyAlignment="1" applyProtection="1">
      <alignment horizontal="right"/>
    </xf>
    <xf numFmtId="4" fontId="26" fillId="0" borderId="28" xfId="0" applyNumberFormat="1" applyFont="1" applyFill="1" applyBorder="1" applyAlignment="1" applyProtection="1">
      <alignment horizontal="right" vertical="center"/>
    </xf>
    <xf numFmtId="3" fontId="26" fillId="0" borderId="29" xfId="0" applyNumberFormat="1" applyFont="1" applyFill="1" applyBorder="1" applyAlignment="1" applyProtection="1">
      <alignment horizontal="right" vertical="center"/>
    </xf>
    <xf numFmtId="4" fontId="26" fillId="0" borderId="0" xfId="0" applyNumberFormat="1" applyFont="1" applyFill="1" applyBorder="1" applyAlignment="1" applyProtection="1">
      <alignment horizontal="right" vertical="center"/>
    </xf>
    <xf numFmtId="0" fontId="15" fillId="0" borderId="0" xfId="0" applyFont="1" applyFill="1"/>
    <xf numFmtId="49" fontId="23" fillId="0" borderId="21" xfId="0" applyNumberFormat="1" applyFont="1" applyFill="1" applyBorder="1" applyAlignment="1">
      <alignment horizontal="left"/>
    </xf>
    <xf numFmtId="0" fontId="23" fillId="0" borderId="22" xfId="0" applyNumberFormat="1" applyFont="1" applyFill="1" applyBorder="1" applyAlignment="1">
      <alignment horizontal="left"/>
    </xf>
    <xf numFmtId="0" fontId="24" fillId="0" borderId="22" xfId="0" applyNumberFormat="1" applyFont="1" applyFill="1" applyBorder="1" applyAlignment="1">
      <alignment horizontal="left"/>
    </xf>
    <xf numFmtId="49" fontId="23" fillId="0" borderId="22" xfId="0" applyNumberFormat="1" applyFont="1" applyFill="1" applyBorder="1" applyAlignment="1">
      <alignment horizontal="center"/>
    </xf>
    <xf numFmtId="49" fontId="23" fillId="0" borderId="22" xfId="0" applyNumberFormat="1" applyFont="1" applyFill="1" applyBorder="1" applyAlignment="1">
      <alignment horizontal="right"/>
    </xf>
    <xf numFmtId="3" fontId="25" fillId="0" borderId="23" xfId="0" applyNumberFormat="1" applyFont="1" applyFill="1" applyBorder="1"/>
    <xf numFmtId="0" fontId="25" fillId="0" borderId="0" xfId="0" applyFont="1" applyFill="1" applyBorder="1"/>
    <xf numFmtId="0" fontId="30" fillId="0" borderId="22" xfId="0" applyFont="1" applyFill="1" applyBorder="1" applyAlignment="1" applyProtection="1">
      <alignment horizontal="left" vertical="center" wrapText="1"/>
    </xf>
    <xf numFmtId="0" fontId="23" fillId="9" borderId="10" xfId="0" applyFont="1" applyFill="1" applyBorder="1" applyAlignment="1" applyProtection="1">
      <alignment horizontal="left" vertical="center"/>
    </xf>
    <xf numFmtId="4" fontId="23" fillId="9" borderId="10" xfId="0" applyNumberFormat="1" applyFont="1" applyFill="1" applyBorder="1" applyAlignment="1" applyProtection="1">
      <alignment horizontal="right"/>
    </xf>
    <xf numFmtId="4" fontId="23" fillId="9" borderId="10" xfId="0" applyNumberFormat="1" applyFont="1" applyFill="1" applyBorder="1" applyAlignment="1" applyProtection="1">
      <alignment horizontal="right" vertical="center"/>
    </xf>
    <xf numFmtId="3" fontId="23" fillId="9" borderId="30" xfId="0" applyNumberFormat="1" applyFont="1" applyFill="1" applyBorder="1" applyAlignment="1" applyProtection="1">
      <alignment horizontal="right" vertical="center"/>
    </xf>
    <xf numFmtId="0" fontId="15" fillId="0" borderId="18" xfId="0" applyFont="1" applyBorder="1"/>
    <xf numFmtId="0" fontId="15" fillId="0" borderId="19" xfId="0" applyFont="1" applyBorder="1"/>
    <xf numFmtId="0" fontId="16" fillId="0" borderId="19" xfId="0" applyFont="1" applyBorder="1"/>
    <xf numFmtId="4" fontId="15" fillId="0" borderId="19" xfId="0" applyNumberFormat="1" applyFont="1" applyBorder="1"/>
    <xf numFmtId="3" fontId="18" fillId="0" borderId="20" xfId="0" applyNumberFormat="1" applyFont="1" applyFill="1" applyBorder="1" applyAlignment="1" applyProtection="1">
      <alignment horizontal="right" vertical="center"/>
    </xf>
    <xf numFmtId="4" fontId="18" fillId="0" borderId="0" xfId="0" applyNumberFormat="1" applyFont="1" applyFill="1" applyBorder="1" applyAlignment="1" applyProtection="1">
      <alignment horizontal="right" vertical="center"/>
    </xf>
    <xf numFmtId="0" fontId="15" fillId="0" borderId="0" xfId="0" applyFont="1"/>
    <xf numFmtId="0" fontId="18" fillId="0" borderId="12" xfId="2" applyFont="1" applyFill="1" applyBorder="1"/>
    <xf numFmtId="0" fontId="18" fillId="0" borderId="13" xfId="2" applyFont="1" applyFill="1" applyBorder="1"/>
    <xf numFmtId="0" fontId="20" fillId="0" borderId="13" xfId="2" applyFont="1" applyFill="1" applyBorder="1"/>
    <xf numFmtId="164" fontId="18" fillId="0" borderId="13" xfId="3" applyNumberFormat="1" applyFont="1" applyFill="1" applyBorder="1"/>
    <xf numFmtId="4" fontId="15" fillId="0" borderId="13" xfId="2" applyNumberFormat="1" applyFont="1" applyFill="1" applyBorder="1"/>
    <xf numFmtId="3" fontId="18" fillId="0" borderId="14" xfId="0" applyNumberFormat="1" applyFont="1" applyFill="1" applyBorder="1" applyAlignment="1" applyProtection="1">
      <alignment horizontal="right" vertical="center"/>
    </xf>
    <xf numFmtId="0" fontId="15" fillId="0" borderId="0" xfId="0" applyFont="1" applyBorder="1"/>
    <xf numFmtId="0" fontId="16" fillId="0" borderId="0" xfId="0" applyFont="1" applyBorder="1"/>
    <xf numFmtId="0" fontId="16" fillId="0" borderId="0" xfId="0" applyFont="1"/>
    <xf numFmtId="49" fontId="23" fillId="0" borderId="31" xfId="0" applyNumberFormat="1" applyFont="1" applyBorder="1" applyAlignment="1">
      <alignment horizontal="left"/>
    </xf>
    <xf numFmtId="0" fontId="23" fillId="0" borderId="32" xfId="0" applyNumberFormat="1" applyFont="1" applyBorder="1" applyAlignment="1">
      <alignment horizontal="left"/>
    </xf>
    <xf numFmtId="49" fontId="23" fillId="0" borderId="32" xfId="0" applyNumberFormat="1" applyFont="1" applyBorder="1" applyAlignment="1">
      <alignment horizontal="center"/>
    </xf>
    <xf numFmtId="49" fontId="23" fillId="0" borderId="32" xfId="0" applyNumberFormat="1" applyFont="1" applyBorder="1" applyAlignment="1">
      <alignment horizontal="right"/>
    </xf>
    <xf numFmtId="0" fontId="25" fillId="0" borderId="33" xfId="0" applyFont="1" applyBorder="1"/>
    <xf numFmtId="0" fontId="26" fillId="0" borderId="21" xfId="0" applyFont="1" applyFill="1" applyBorder="1" applyAlignment="1" applyProtection="1">
      <alignment horizontal="left" vertical="center"/>
    </xf>
    <xf numFmtId="0" fontId="26" fillId="0" borderId="22" xfId="0" applyNumberFormat="1" applyFont="1" applyBorder="1" applyAlignment="1">
      <alignment horizontal="left"/>
    </xf>
    <xf numFmtId="49" fontId="26" fillId="0" borderId="22" xfId="0" applyNumberFormat="1" applyFont="1" applyBorder="1" applyAlignment="1">
      <alignment horizontal="center"/>
    </xf>
    <xf numFmtId="4" fontId="26" fillId="0" borderId="22" xfId="0" applyNumberFormat="1" applyFont="1" applyBorder="1" applyAlignment="1">
      <alignment horizontal="right"/>
    </xf>
    <xf numFmtId="4" fontId="26" fillId="0" borderId="22" xfId="0" applyNumberFormat="1" applyFont="1" applyFill="1" applyBorder="1" applyAlignment="1">
      <alignment horizontal="right"/>
    </xf>
    <xf numFmtId="3" fontId="26" fillId="0" borderId="23" xfId="0" applyNumberFormat="1" applyFont="1" applyBorder="1" applyAlignment="1">
      <alignment horizontal="right"/>
    </xf>
    <xf numFmtId="4" fontId="26" fillId="0" borderId="0" xfId="0" applyNumberFormat="1" applyFont="1" applyBorder="1" applyAlignment="1">
      <alignment horizontal="right"/>
    </xf>
    <xf numFmtId="0" fontId="26" fillId="0" borderId="22" xfId="0" applyNumberFormat="1" applyFont="1" applyFill="1" applyBorder="1" applyAlignment="1">
      <alignment horizontal="left" wrapText="1"/>
    </xf>
    <xf numFmtId="49" fontId="26" fillId="0" borderId="22" xfId="0" applyNumberFormat="1" applyFont="1" applyFill="1" applyBorder="1" applyAlignment="1">
      <alignment horizontal="center"/>
    </xf>
    <xf numFmtId="3" fontId="26" fillId="0" borderId="23" xfId="0" applyNumberFormat="1" applyFont="1" applyFill="1" applyBorder="1" applyAlignment="1">
      <alignment horizontal="right"/>
    </xf>
    <xf numFmtId="4" fontId="26" fillId="0" borderId="0" xfId="0" applyNumberFormat="1" applyFont="1" applyFill="1" applyBorder="1" applyAlignment="1">
      <alignment horizontal="right"/>
    </xf>
    <xf numFmtId="0" fontId="22" fillId="0" borderId="0" xfId="0" applyFont="1" applyFill="1"/>
    <xf numFmtId="0" fontId="26" fillId="0" borderId="22" xfId="0" applyNumberFormat="1" applyFont="1" applyFill="1" applyBorder="1" applyAlignment="1">
      <alignment horizontal="left"/>
    </xf>
    <xf numFmtId="0" fontId="26" fillId="0" borderId="34" xfId="0" applyFont="1" applyFill="1" applyBorder="1" applyAlignment="1" applyProtection="1">
      <alignment horizontal="left" vertical="center"/>
    </xf>
    <xf numFmtId="0" fontId="26" fillId="0" borderId="35" xfId="0" applyNumberFormat="1" applyFont="1" applyFill="1" applyBorder="1" applyAlignment="1">
      <alignment horizontal="left" wrapText="1"/>
    </xf>
    <xf numFmtId="49" fontId="26" fillId="0" borderId="35" xfId="0" applyNumberFormat="1" applyFont="1" applyFill="1" applyBorder="1" applyAlignment="1">
      <alignment horizontal="center"/>
    </xf>
    <xf numFmtId="4" fontId="26" fillId="0" borderId="35" xfId="0" applyNumberFormat="1" applyFont="1" applyFill="1" applyBorder="1" applyAlignment="1">
      <alignment horizontal="right"/>
    </xf>
    <xf numFmtId="3" fontId="26" fillId="0" borderId="36" xfId="0" applyNumberFormat="1" applyFont="1" applyFill="1" applyBorder="1" applyAlignment="1">
      <alignment horizontal="right"/>
    </xf>
    <xf numFmtId="49" fontId="23" fillId="8" borderId="37" xfId="1" applyNumberFormat="1" applyFont="1" applyFill="1" applyBorder="1" applyAlignment="1">
      <alignment horizontal="left"/>
    </xf>
    <xf numFmtId="0" fontId="23" fillId="8" borderId="10" xfId="1" applyFont="1" applyFill="1" applyBorder="1"/>
    <xf numFmtId="0" fontId="23" fillId="9" borderId="10" xfId="0" applyFont="1" applyFill="1" applyBorder="1" applyAlignment="1" applyProtection="1">
      <alignment horizontal="center" vertical="center"/>
    </xf>
    <xf numFmtId="0" fontId="26" fillId="0" borderId="38" xfId="0" applyFont="1" applyFill="1" applyBorder="1" applyAlignment="1" applyProtection="1">
      <alignment horizontal="left" vertical="center"/>
    </xf>
    <xf numFmtId="0" fontId="26" fillId="0" borderId="39" xfId="0" applyNumberFormat="1" applyFont="1" applyBorder="1" applyAlignment="1">
      <alignment horizontal="left"/>
    </xf>
    <xf numFmtId="49" fontId="26" fillId="0" borderId="39" xfId="0" applyNumberFormat="1" applyFont="1" applyBorder="1" applyAlignment="1">
      <alignment horizontal="center"/>
    </xf>
    <xf numFmtId="4" fontId="26" fillId="0" borderId="39" xfId="0" applyNumberFormat="1" applyFont="1" applyBorder="1" applyAlignment="1">
      <alignment horizontal="right"/>
    </xf>
    <xf numFmtId="3" fontId="26" fillId="0" borderId="40" xfId="0" applyNumberFormat="1" applyFont="1" applyBorder="1" applyAlignment="1">
      <alignment horizontal="right"/>
    </xf>
    <xf numFmtId="3" fontId="25" fillId="0" borderId="23" xfId="0" applyNumberFormat="1" applyFont="1" applyBorder="1"/>
    <xf numFmtId="0" fontId="26" fillId="0" borderId="35" xfId="0" applyNumberFormat="1" applyFont="1" applyBorder="1" applyAlignment="1">
      <alignment horizontal="left"/>
    </xf>
    <xf numFmtId="49" fontId="26" fillId="0" borderId="35" xfId="0" applyNumberFormat="1" applyFont="1" applyBorder="1" applyAlignment="1">
      <alignment horizontal="center"/>
    </xf>
    <xf numFmtId="4" fontId="26" fillId="0" borderId="35" xfId="0" applyNumberFormat="1" applyFont="1" applyBorder="1" applyAlignment="1">
      <alignment horizontal="right"/>
    </xf>
    <xf numFmtId="3" fontId="26" fillId="0" borderId="36" xfId="0" applyNumberFormat="1" applyFont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left" vertical="center" wrapText="1"/>
    </xf>
    <xf numFmtId="4" fontId="15" fillId="0" borderId="0" xfId="0" applyNumberFormat="1" applyFont="1" applyBorder="1"/>
    <xf numFmtId="3" fontId="18" fillId="0" borderId="17" xfId="0" applyNumberFormat="1" applyFont="1" applyFill="1" applyBorder="1" applyAlignment="1" applyProtection="1">
      <alignment horizontal="right" vertical="center"/>
    </xf>
    <xf numFmtId="0" fontId="15" fillId="0" borderId="13" xfId="2" applyFont="1" applyFill="1" applyBorder="1"/>
    <xf numFmtId="4" fontId="26" fillId="10" borderId="22" xfId="0" applyNumberFormat="1" applyFont="1" applyFill="1" applyBorder="1" applyAlignment="1">
      <alignment horizontal="right"/>
    </xf>
    <xf numFmtId="0" fontId="26" fillId="10" borderId="0" xfId="0" applyFont="1" applyFill="1" applyBorder="1" applyAlignment="1" applyProtection="1">
      <alignment horizontal="left" vertical="center"/>
    </xf>
    <xf numFmtId="0" fontId="26" fillId="10" borderId="0" xfId="0" applyFont="1" applyFill="1" applyBorder="1" applyAlignment="1" applyProtection="1">
      <alignment horizontal="left" vertical="center" wrapText="1"/>
    </xf>
    <xf numFmtId="0" fontId="26" fillId="10" borderId="22" xfId="0" applyNumberFormat="1" applyFont="1" applyFill="1" applyBorder="1" applyAlignment="1">
      <alignment horizontal="left"/>
    </xf>
    <xf numFmtId="49" fontId="26" fillId="10" borderId="22" xfId="0" applyNumberFormat="1" applyFont="1" applyFill="1" applyBorder="1" applyAlignment="1">
      <alignment horizontal="center"/>
    </xf>
    <xf numFmtId="3" fontId="26" fillId="10" borderId="23" xfId="0" applyNumberFormat="1" applyFont="1" applyFill="1" applyBorder="1" applyAlignment="1">
      <alignment horizontal="right"/>
    </xf>
    <xf numFmtId="4" fontId="26" fillId="10" borderId="0" xfId="0" applyNumberFormat="1" applyFont="1" applyFill="1" applyBorder="1" applyAlignment="1">
      <alignment horizontal="right"/>
    </xf>
    <xf numFmtId="0" fontId="22" fillId="10" borderId="0" xfId="0" applyFont="1" applyFill="1"/>
    <xf numFmtId="4" fontId="26" fillId="10" borderId="35" xfId="0" applyNumberFormat="1" applyFont="1" applyFill="1" applyBorder="1" applyAlignment="1">
      <alignment horizontal="right"/>
    </xf>
    <xf numFmtId="49" fontId="23" fillId="0" borderId="0" xfId="0" applyNumberFormat="1" applyFont="1" applyBorder="1" applyAlignment="1">
      <alignment horizontal="left"/>
    </xf>
    <xf numFmtId="0" fontId="23" fillId="0" borderId="0" xfId="0" applyNumberFormat="1" applyFont="1" applyBorder="1" applyAlignment="1">
      <alignment horizontal="left"/>
    </xf>
    <xf numFmtId="49" fontId="23" fillId="0" borderId="0" xfId="0" applyNumberFormat="1" applyFont="1" applyBorder="1" applyAlignment="1">
      <alignment horizontal="center"/>
    </xf>
    <xf numFmtId="49" fontId="23" fillId="0" borderId="0" xfId="0" applyNumberFormat="1" applyFont="1" applyBorder="1" applyAlignment="1">
      <alignment horizontal="right"/>
    </xf>
    <xf numFmtId="0" fontId="25" fillId="0" borderId="17" xfId="0" applyFont="1" applyBorder="1"/>
    <xf numFmtId="0" fontId="26" fillId="0" borderId="0" xfId="0" applyFont="1" applyFill="1" applyBorder="1" applyAlignment="1" applyProtection="1">
      <alignment horizontal="left" vertical="center"/>
    </xf>
    <xf numFmtId="0" fontId="26" fillId="0" borderId="0" xfId="0" applyFont="1" applyFill="1" applyBorder="1" applyAlignment="1" applyProtection="1">
      <alignment horizontal="left" vertical="center" wrapText="1"/>
    </xf>
    <xf numFmtId="0" fontId="26" fillId="0" borderId="0" xfId="0" applyFont="1" applyFill="1" applyBorder="1" applyAlignment="1" applyProtection="1">
      <alignment horizontal="center" vertical="center"/>
    </xf>
    <xf numFmtId="3" fontId="26" fillId="0" borderId="17" xfId="0" applyNumberFormat="1" applyFont="1" applyFill="1" applyBorder="1" applyAlignment="1" applyProtection="1">
      <alignment horizontal="right" vertical="center"/>
    </xf>
    <xf numFmtId="0" fontId="26" fillId="0" borderId="16" xfId="0" applyFont="1" applyFill="1" applyBorder="1" applyAlignment="1" applyProtection="1">
      <alignment horizontal="left" vertical="center"/>
    </xf>
    <xf numFmtId="0" fontId="26" fillId="0" borderId="22" xfId="0" applyNumberFormat="1" applyFont="1" applyBorder="1" applyAlignment="1">
      <alignment horizontal="left" wrapText="1"/>
    </xf>
    <xf numFmtId="49" fontId="23" fillId="8" borderId="41" xfId="1" applyNumberFormat="1" applyFont="1" applyFill="1" applyBorder="1" applyAlignment="1">
      <alignment horizontal="left"/>
    </xf>
    <xf numFmtId="49" fontId="31" fillId="0" borderId="16" xfId="1" applyNumberFormat="1" applyFont="1" applyFill="1" applyBorder="1" applyAlignment="1">
      <alignment horizontal="left"/>
    </xf>
    <xf numFmtId="0" fontId="29" fillId="0" borderId="42" xfId="0" applyFont="1" applyFill="1" applyBorder="1" applyAlignment="1" applyProtection="1">
      <alignment horizontal="left" vertical="center"/>
    </xf>
    <xf numFmtId="0" fontId="28" fillId="0" borderId="43" xfId="0" applyFont="1" applyFill="1" applyBorder="1" applyAlignment="1" applyProtection="1">
      <alignment horizontal="left" vertical="center"/>
    </xf>
    <xf numFmtId="0" fontId="30" fillId="0" borderId="43" xfId="0" applyFont="1" applyFill="1" applyBorder="1" applyAlignment="1" applyProtection="1">
      <alignment horizontal="left" vertical="center"/>
    </xf>
    <xf numFmtId="0" fontId="29" fillId="0" borderId="43" xfId="0" applyFont="1" applyFill="1" applyBorder="1" applyAlignment="1" applyProtection="1">
      <alignment horizontal="center" vertical="center"/>
    </xf>
    <xf numFmtId="4" fontId="29" fillId="0" borderId="43" xfId="0" applyNumberFormat="1" applyFont="1" applyFill="1" applyBorder="1" applyAlignment="1" applyProtection="1">
      <alignment horizontal="right"/>
    </xf>
    <xf numFmtId="4" fontId="29" fillId="0" borderId="43" xfId="0" applyNumberFormat="1" applyFont="1" applyFill="1" applyBorder="1" applyAlignment="1" applyProtection="1">
      <alignment horizontal="right" vertical="center"/>
    </xf>
    <xf numFmtId="3" fontId="29" fillId="0" borderId="44" xfId="0" applyNumberFormat="1" applyFont="1" applyFill="1" applyBorder="1" applyAlignment="1" applyProtection="1">
      <alignment horizontal="right" vertical="center"/>
    </xf>
    <xf numFmtId="0" fontId="29" fillId="0" borderId="16" xfId="0" applyFont="1" applyFill="1" applyBorder="1" applyAlignment="1" applyProtection="1">
      <alignment horizontal="left" vertical="center"/>
    </xf>
    <xf numFmtId="0" fontId="28" fillId="0" borderId="0" xfId="0" applyFont="1" applyFill="1" applyBorder="1" applyAlignment="1" applyProtection="1">
      <alignment horizontal="left" vertical="center"/>
    </xf>
    <xf numFmtId="0" fontId="30" fillId="0" borderId="0" xfId="0" applyFont="1" applyFill="1" applyBorder="1" applyAlignment="1" applyProtection="1">
      <alignment horizontal="left" vertical="center"/>
    </xf>
    <xf numFmtId="0" fontId="29" fillId="0" borderId="0" xfId="0" applyFont="1" applyFill="1" applyBorder="1" applyAlignment="1" applyProtection="1">
      <alignment horizontal="center" vertical="center"/>
    </xf>
    <xf numFmtId="4" fontId="29" fillId="0" borderId="0" xfId="0" applyNumberFormat="1" applyFont="1" applyFill="1" applyBorder="1" applyAlignment="1" applyProtection="1">
      <alignment horizontal="right"/>
    </xf>
    <xf numFmtId="3" fontId="29" fillId="0" borderId="17" xfId="0" applyNumberFormat="1" applyFont="1" applyFill="1" applyBorder="1" applyAlignment="1" applyProtection="1">
      <alignment horizontal="right" vertical="center"/>
    </xf>
    <xf numFmtId="4" fontId="26" fillId="0" borderId="0" xfId="0" applyNumberFormat="1" applyFont="1" applyFill="1" applyBorder="1" applyAlignment="1" applyProtection="1">
      <alignment horizontal="left" vertical="top"/>
    </xf>
    <xf numFmtId="0" fontId="26" fillId="0" borderId="34" xfId="0" applyFont="1" applyFill="1" applyBorder="1" applyAlignment="1" applyProtection="1">
      <alignment horizontal="left" vertical="top"/>
    </xf>
    <xf numFmtId="0" fontId="26" fillId="0" borderId="35" xfId="0" applyFont="1" applyFill="1" applyBorder="1" applyAlignment="1" applyProtection="1">
      <alignment horizontal="left" vertical="top" wrapText="1"/>
    </xf>
    <xf numFmtId="0" fontId="27" fillId="0" borderId="35" xfId="0" applyFont="1" applyFill="1" applyBorder="1" applyAlignment="1" applyProtection="1">
      <alignment horizontal="left" vertical="top" wrapText="1"/>
    </xf>
    <xf numFmtId="0" fontId="26" fillId="0" borderId="35" xfId="0" applyFont="1" applyFill="1" applyBorder="1" applyAlignment="1" applyProtection="1">
      <alignment horizontal="center" vertical="top"/>
    </xf>
    <xf numFmtId="4" fontId="26" fillId="0" borderId="35" xfId="0" applyNumberFormat="1" applyFont="1" applyFill="1" applyBorder="1" applyAlignment="1" applyProtection="1">
      <alignment horizontal="right" vertical="top"/>
    </xf>
    <xf numFmtId="3" fontId="26" fillId="0" borderId="36" xfId="0" applyNumberFormat="1" applyFont="1" applyFill="1" applyBorder="1" applyAlignment="1" applyProtection="1">
      <alignment horizontal="right" vertical="top"/>
    </xf>
    <xf numFmtId="0" fontId="3" fillId="2" borderId="49" xfId="0" applyFont="1" applyFill="1" applyBorder="1" applyAlignment="1">
      <alignment horizontal="center" wrapText="1"/>
    </xf>
    <xf numFmtId="0" fontId="3" fillId="3" borderId="49" xfId="0" applyFont="1" applyFill="1" applyBorder="1" applyAlignment="1">
      <alignment horizontal="center" wrapText="1"/>
    </xf>
    <xf numFmtId="4" fontId="1" fillId="0" borderId="50" xfId="0" applyNumberFormat="1" applyFont="1" applyFill="1" applyBorder="1"/>
    <xf numFmtId="4" fontId="7" fillId="0" borderId="50" xfId="0" applyNumberFormat="1" applyFont="1" applyFill="1" applyBorder="1"/>
    <xf numFmtId="0" fontId="5" fillId="0" borderId="45" xfId="0" applyFont="1" applyFill="1" applyBorder="1"/>
    <xf numFmtId="0" fontId="0" fillId="0" borderId="45" xfId="0" applyBorder="1"/>
    <xf numFmtId="0" fontId="4" fillId="2" borderId="49" xfId="0" applyFont="1" applyFill="1" applyBorder="1" applyAlignment="1">
      <alignment horizontal="center" wrapText="1"/>
    </xf>
    <xf numFmtId="4" fontId="12" fillId="7" borderId="50" xfId="0" applyNumberFormat="1" applyFont="1" applyFill="1" applyBorder="1"/>
    <xf numFmtId="49" fontId="21" fillId="0" borderId="5" xfId="0" applyNumberFormat="1" applyFont="1" applyBorder="1" applyAlignment="1">
      <alignment horizontal="right"/>
    </xf>
    <xf numFmtId="3" fontId="26" fillId="0" borderId="51" xfId="0" applyNumberFormat="1" applyFont="1" applyFill="1" applyBorder="1" applyAlignment="1" applyProtection="1">
      <alignment horizontal="right" vertical="top"/>
    </xf>
    <xf numFmtId="3" fontId="28" fillId="0" borderId="51" xfId="0" applyNumberFormat="1" applyFont="1" applyFill="1" applyBorder="1" applyAlignment="1" applyProtection="1">
      <alignment horizontal="right" vertical="top"/>
    </xf>
    <xf numFmtId="3" fontId="29" fillId="0" borderId="51" xfId="0" applyNumberFormat="1" applyFont="1" applyFill="1" applyBorder="1" applyAlignment="1" applyProtection="1">
      <alignment horizontal="right" vertical="center"/>
    </xf>
    <xf numFmtId="3" fontId="26" fillId="0" borderId="5" xfId="0" applyNumberFormat="1" applyFont="1" applyFill="1" applyBorder="1" applyAlignment="1" applyProtection="1">
      <alignment horizontal="right" vertical="top"/>
    </xf>
    <xf numFmtId="4" fontId="28" fillId="0" borderId="5" xfId="0" applyNumberFormat="1" applyFont="1" applyFill="1" applyBorder="1" applyAlignment="1" applyProtection="1">
      <alignment horizontal="right" vertical="top"/>
    </xf>
    <xf numFmtId="4" fontId="26" fillId="0" borderId="5" xfId="0" applyNumberFormat="1" applyFont="1" applyFill="1" applyBorder="1" applyAlignment="1" applyProtection="1">
      <alignment horizontal="right" vertical="top"/>
    </xf>
    <xf numFmtId="3" fontId="15" fillId="0" borderId="0" xfId="0" applyNumberFormat="1" applyFont="1" applyBorder="1"/>
    <xf numFmtId="3" fontId="18" fillId="5" borderId="14" xfId="0" applyNumberFormat="1" applyFont="1" applyFill="1" applyBorder="1" applyAlignment="1" applyProtection="1">
      <alignment horizontal="right" vertical="center"/>
    </xf>
    <xf numFmtId="3" fontId="18" fillId="11" borderId="14" xfId="0" applyNumberFormat="1" applyFont="1" applyFill="1" applyBorder="1" applyAlignment="1" applyProtection="1">
      <alignment horizontal="right" vertical="center"/>
    </xf>
    <xf numFmtId="4" fontId="5" fillId="0" borderId="13" xfId="0" applyNumberFormat="1" applyFont="1" applyFill="1" applyBorder="1"/>
    <xf numFmtId="4" fontId="1" fillId="0" borderId="53" xfId="0" applyNumberFormat="1" applyFont="1" applyFill="1" applyBorder="1"/>
    <xf numFmtId="4" fontId="1" fillId="0" borderId="54" xfId="0" applyNumberFormat="1" applyFont="1" applyFill="1" applyBorder="1"/>
    <xf numFmtId="3" fontId="1" fillId="0" borderId="46" xfId="0" applyNumberFormat="1" applyFont="1" applyFill="1" applyBorder="1"/>
    <xf numFmtId="3" fontId="1" fillId="0" borderId="9" xfId="0" applyNumberFormat="1" applyFont="1" applyFill="1" applyBorder="1"/>
    <xf numFmtId="0" fontId="33" fillId="6" borderId="52" xfId="0" applyFont="1" applyFill="1" applyBorder="1" applyAlignment="1">
      <alignment horizontal="center" wrapText="1"/>
    </xf>
    <xf numFmtId="0" fontId="5" fillId="5" borderId="52" xfId="0" applyFont="1" applyFill="1" applyBorder="1" applyAlignment="1">
      <alignment horizontal="center" wrapText="1"/>
    </xf>
    <xf numFmtId="3" fontId="35" fillId="6" borderId="14" xfId="0" applyNumberFormat="1" applyFont="1" applyFill="1" applyBorder="1" applyAlignment="1" applyProtection="1">
      <alignment horizontal="right" vertical="center"/>
    </xf>
    <xf numFmtId="3" fontId="18" fillId="5" borderId="45" xfId="0" applyNumberFormat="1" applyFont="1" applyFill="1" applyBorder="1" applyAlignment="1" applyProtection="1">
      <alignment horizontal="right" vertical="center"/>
    </xf>
    <xf numFmtId="0" fontId="11" fillId="4" borderId="9" xfId="0" applyFont="1" applyFill="1" applyBorder="1" applyAlignment="1">
      <alignment horizontal="left"/>
    </xf>
    <xf numFmtId="0" fontId="11" fillId="4" borderId="10" xfId="0" applyFont="1" applyFill="1" applyBorder="1" applyAlignment="1">
      <alignment horizontal="left"/>
    </xf>
    <xf numFmtId="0" fontId="11" fillId="4" borderId="11" xfId="0" applyFont="1" applyFill="1" applyBorder="1" applyAlignment="1">
      <alignment horizontal="left"/>
    </xf>
    <xf numFmtId="0" fontId="6" fillId="0" borderId="9" xfId="0" applyFont="1" applyFill="1" applyBorder="1" applyAlignment="1">
      <alignment horizontal="left"/>
    </xf>
    <xf numFmtId="0" fontId="6" fillId="0" borderId="10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/>
    </xf>
    <xf numFmtId="0" fontId="1" fillId="0" borderId="1" xfId="1" applyFont="1" applyBorder="1" applyAlignment="1">
      <alignment horizontal="center"/>
    </xf>
    <xf numFmtId="0" fontId="1" fillId="0" borderId="2" xfId="1" applyFont="1" applyBorder="1" applyAlignment="1">
      <alignment horizontal="center"/>
    </xf>
    <xf numFmtId="0" fontId="1" fillId="0" borderId="3" xfId="1" applyFont="1" applyBorder="1" applyAlignment="1">
      <alignment horizontal="center"/>
    </xf>
    <xf numFmtId="0" fontId="1" fillId="0" borderId="4" xfId="1" applyFont="1" applyBorder="1" applyAlignment="1">
      <alignment horizontal="center"/>
    </xf>
    <xf numFmtId="0" fontId="6" fillId="0" borderId="46" xfId="0" applyFont="1" applyFill="1" applyBorder="1" applyAlignment="1">
      <alignment horizontal="left"/>
    </xf>
    <xf numFmtId="0" fontId="6" fillId="0" borderId="47" xfId="0" applyFont="1" applyFill="1" applyBorder="1" applyAlignment="1">
      <alignment horizontal="left"/>
    </xf>
    <xf numFmtId="0" fontId="6" fillId="0" borderId="48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left"/>
    </xf>
    <xf numFmtId="0" fontId="5" fillId="0" borderId="13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left"/>
    </xf>
    <xf numFmtId="0" fontId="0" fillId="11" borderId="12" xfId="0" applyFill="1" applyBorder="1" applyAlignment="1">
      <alignment horizontal="left"/>
    </xf>
    <xf numFmtId="0" fontId="0" fillId="11" borderId="13" xfId="0" applyFill="1" applyBorder="1" applyAlignment="1">
      <alignment horizontal="left"/>
    </xf>
    <xf numFmtId="0" fontId="0" fillId="11" borderId="14" xfId="0" applyFill="1" applyBorder="1" applyAlignment="1">
      <alignment horizontal="left"/>
    </xf>
    <xf numFmtId="0" fontId="17" fillId="0" borderId="12" xfId="2" applyFont="1" applyFill="1" applyBorder="1" applyAlignment="1">
      <alignment horizontal="center"/>
    </xf>
    <xf numFmtId="0" fontId="17" fillId="0" borderId="13" xfId="2" applyFont="1" applyFill="1" applyBorder="1" applyAlignment="1">
      <alignment horizontal="center"/>
    </xf>
    <xf numFmtId="0" fontId="17" fillId="0" borderId="14" xfId="2" applyFont="1" applyFill="1" applyBorder="1" applyAlignment="1">
      <alignment horizontal="center"/>
    </xf>
    <xf numFmtId="0" fontId="18" fillId="0" borderId="12" xfId="2" applyFont="1" applyFill="1" applyBorder="1" applyAlignment="1">
      <alignment horizontal="center"/>
    </xf>
    <xf numFmtId="0" fontId="18" fillId="0" borderId="13" xfId="2" applyFont="1" applyFill="1" applyBorder="1" applyAlignment="1">
      <alignment horizontal="center"/>
    </xf>
    <xf numFmtId="0" fontId="18" fillId="0" borderId="14" xfId="2" applyFont="1" applyFill="1" applyBorder="1" applyAlignment="1">
      <alignment horizontal="center"/>
    </xf>
    <xf numFmtId="0" fontId="8" fillId="2" borderId="9" xfId="0" applyFont="1" applyFill="1" applyBorder="1" applyAlignment="1">
      <alignment horizontal="left"/>
    </xf>
    <xf numFmtId="0" fontId="8" fillId="2" borderId="10" xfId="0" applyFont="1" applyFill="1" applyBorder="1" applyAlignment="1">
      <alignment horizontal="left"/>
    </xf>
    <xf numFmtId="0" fontId="8" fillId="2" borderId="11" xfId="0" applyFont="1" applyFill="1" applyBorder="1" applyAlignment="1">
      <alignment horizontal="left"/>
    </xf>
    <xf numFmtId="0" fontId="6" fillId="5" borderId="6" xfId="0" applyFont="1" applyFill="1" applyBorder="1" applyAlignment="1">
      <alignment horizontal="left"/>
    </xf>
    <xf numFmtId="0" fontId="6" fillId="5" borderId="7" xfId="0" applyFont="1" applyFill="1" applyBorder="1" applyAlignment="1">
      <alignment horizontal="left"/>
    </xf>
    <xf numFmtId="0" fontId="6" fillId="5" borderId="8" xfId="0" applyFont="1" applyFill="1" applyBorder="1" applyAlignment="1">
      <alignment horizontal="left"/>
    </xf>
    <xf numFmtId="0" fontId="34" fillId="6" borderId="12" xfId="0" applyFont="1" applyFill="1" applyBorder="1" applyAlignment="1">
      <alignment horizontal="left"/>
    </xf>
    <xf numFmtId="0" fontId="34" fillId="6" borderId="13" xfId="0" applyFont="1" applyFill="1" applyBorder="1" applyAlignment="1">
      <alignment horizontal="left"/>
    </xf>
    <xf numFmtId="0" fontId="34" fillId="6" borderId="14" xfId="0" applyFont="1" applyFill="1" applyBorder="1" applyAlignment="1">
      <alignment horizontal="left"/>
    </xf>
    <xf numFmtId="0" fontId="11" fillId="7" borderId="46" xfId="0" applyFont="1" applyFill="1" applyBorder="1" applyAlignment="1">
      <alignment horizontal="left"/>
    </xf>
    <xf numFmtId="0" fontId="11" fillId="7" borderId="47" xfId="0" applyFont="1" applyFill="1" applyBorder="1" applyAlignment="1">
      <alignment horizontal="left"/>
    </xf>
    <xf numFmtId="0" fontId="11" fillId="7" borderId="48" xfId="0" applyFont="1" applyFill="1" applyBorder="1" applyAlignment="1">
      <alignment horizontal="left"/>
    </xf>
    <xf numFmtId="0" fontId="11" fillId="7" borderId="9" xfId="0" applyFont="1" applyFill="1" applyBorder="1" applyAlignment="1">
      <alignment horizontal="left"/>
    </xf>
    <xf numFmtId="0" fontId="11" fillId="7" borderId="10" xfId="0" applyFont="1" applyFill="1" applyBorder="1" applyAlignment="1">
      <alignment horizontal="left"/>
    </xf>
    <xf numFmtId="0" fontId="11" fillId="7" borderId="11" xfId="0" applyFont="1" applyFill="1" applyBorder="1" applyAlignment="1">
      <alignment horizontal="left"/>
    </xf>
    <xf numFmtId="0" fontId="14" fillId="0" borderId="6" xfId="2" applyFont="1" applyFill="1" applyBorder="1" applyAlignment="1">
      <alignment horizontal="center"/>
    </xf>
    <xf numFmtId="0" fontId="14" fillId="0" borderId="7" xfId="2" applyFont="1" applyFill="1" applyBorder="1" applyAlignment="1">
      <alignment horizontal="center"/>
    </xf>
    <xf numFmtId="0" fontId="14" fillId="0" borderId="8" xfId="2" applyFont="1" applyFill="1" applyBorder="1" applyAlignment="1">
      <alignment horizontal="center"/>
    </xf>
    <xf numFmtId="0" fontId="17" fillId="0" borderId="0" xfId="2" applyFont="1" applyFill="1" applyBorder="1" applyAlignment="1">
      <alignment horizontal="center"/>
    </xf>
    <xf numFmtId="0" fontId="17" fillId="0" borderId="17" xfId="2" applyFont="1" applyFill="1" applyBorder="1" applyAlignment="1">
      <alignment horizontal="center"/>
    </xf>
    <xf numFmtId="0" fontId="18" fillId="0" borderId="0" xfId="2" applyFont="1" applyFill="1" applyBorder="1" applyAlignment="1">
      <alignment horizontal="center"/>
    </xf>
    <xf numFmtId="0" fontId="18" fillId="0" borderId="17" xfId="2" applyFont="1" applyFill="1" applyBorder="1" applyAlignment="1">
      <alignment horizontal="center"/>
    </xf>
  </cellXfs>
  <cellStyles count="4">
    <cellStyle name="měny 2" xfId="3"/>
    <cellStyle name="normální" xfId="0" builtinId="0"/>
    <cellStyle name="normální 2" xfId="2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nakova/Documents/Litomy&#353;l%20-%20ZU&#352;/A_2012_01_ZU&#352;%20Litomy&#353;l/Realizace/Zm&#283;ny/Zm&#283;na%20&#269;.%2017_finan&#269;n&#237;%20vy&#269;&#237;slen&#237;/Final_131212/Zm&#283;ny%20stavby%20ZU&#352;%20Litomy&#353;l%20-%20final%201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nakova/Documents/Litomy&#353;l%20-%20ZU&#352;/A_2012_01_ZU&#352;%20Litomy&#353;l/Realizace/Zm&#283;ny/Zm&#283;na%20&#269;.%2017_finan&#269;n&#237;%20vy&#269;&#237;slen&#237;/Posledn&#237;%20verze/Jan&#225;kov&#225;%20Zm&#283;ny%20stavby%20ZU&#352;%20Litomy&#353;l%20-%20ZM&#282;NA%20uprav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ozpočet dle monit+"/>
      <sheetName val="Změna č. 17"/>
      <sheetName val="finanční plán"/>
      <sheetName val="Celková změna"/>
      <sheetName val="desky"/>
      <sheetName val="Krycí list"/>
      <sheetName val="Rekapitulace"/>
      <sheetName val="1 komíny"/>
      <sheetName val="2 klenba schodiště"/>
      <sheetName val="3 zakrytí otvorů"/>
      <sheetName val="5 dilatace"/>
      <sheetName val="6 provizorní stupně"/>
      <sheetName val="9 strop 204"/>
      <sheetName val="10 zeď k patologii"/>
      <sheetName val="11 dveře 204"/>
      <sheetName val="12 pod schody"/>
      <sheetName val="13 lišta na sklo"/>
      <sheetName val="14 žlab a svod"/>
      <sheetName val="16 přizdění"/>
      <sheetName val="17 napojení V+KAN"/>
      <sheetName val="18 napojení klima"/>
      <sheetName val="19 omítka štítu"/>
      <sheetName val="20 změna velikosti okna"/>
      <sheetName val="21 fasáda zdi"/>
      <sheetName val="22 zamezení průhybu skel"/>
      <sheetName val="23 atrium"/>
      <sheetName val="24 parapet"/>
      <sheetName val="25 omítka átria"/>
      <sheetName val="27 Úprava krovu"/>
      <sheetName val="28 nátěr skla"/>
      <sheetName val="29 schody do 2NP"/>
      <sheetName val="31 osvětlení podstřeší"/>
      <sheetName val="32 přidání stř.okna "/>
      <sheetName val="33 SDK obklad"/>
      <sheetName val="34 štít k Mikul"/>
      <sheetName val="35 elektro 204"/>
      <sheetName val="36 elektro átrio"/>
      <sheetName val="37 sokl átria"/>
      <sheetName val="39 vhlké omítky"/>
      <sheetName val="40 úniková cesta"/>
      <sheetName val="41 slaboproud"/>
      <sheetName val="42 změna pož zabezp"/>
      <sheetName val="43 Snížení hluku"/>
      <sheetName val="44 Úprava krovu"/>
      <sheetName val="45 úpravy oken 3.NP"/>
      <sheetName val="48 konc.sál"/>
      <sheetName val="49 zhuštění roštu podlahy"/>
      <sheetName val="50 uložení nosníků"/>
      <sheetName val="52 větší žlab"/>
      <sheetName val="53 zabezpečení"/>
      <sheetName val="54 trafo"/>
      <sheetName val="55 vata"/>
      <sheetName val="56 dveře zvukoiz"/>
    </sheetNames>
    <sheetDataSet>
      <sheetData sheetId="0"/>
      <sheetData sheetId="1"/>
      <sheetData sheetId="2"/>
      <sheetData sheetId="3"/>
      <sheetData sheetId="4"/>
      <sheetData sheetId="5">
        <row r="4">
          <cell r="C4" t="str">
            <v>2012142 Modernizace prostor ZUŠ B.Smetany v Litomyšli</v>
          </cell>
        </row>
        <row r="6">
          <cell r="C6" t="str">
            <v>SO 01-1 změny stavby - ZUŠ Litomyšl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esky"/>
      <sheetName val="Krycí list"/>
      <sheetName val="Rekapitulace"/>
      <sheetName val="1 komíny"/>
      <sheetName val="2 klenba schodiště"/>
      <sheetName val="3 zakrytí otvorů"/>
      <sheetName val="5 dilatace"/>
      <sheetName val="6 provizorní stupně"/>
      <sheetName val="7 vrátek"/>
      <sheetName val="8 atrium"/>
      <sheetName val="9 strop 204"/>
      <sheetName val="10 zeď k patologii"/>
      <sheetName val="11 dveře 204"/>
      <sheetName val="12 pod schody"/>
      <sheetName val="13 lišta na sklo"/>
      <sheetName val="14 žlab a svod"/>
      <sheetName val="16 přizdění"/>
      <sheetName val="17 napojení V+KAN"/>
      <sheetName val="18 napojení klima"/>
      <sheetName val="19 omítka štítu"/>
      <sheetName val="20 změna velikosti okna"/>
      <sheetName val="21 fasáda zdi"/>
      <sheetName val="22 zamezení průhybu skel"/>
      <sheetName val="23 atrium"/>
      <sheetName val="24 parapet"/>
      <sheetName val="25 omítka átria"/>
      <sheetName val="26 likvidace"/>
      <sheetName val="27 Úprava krovu"/>
      <sheetName val="28 nátěr skla"/>
      <sheetName val="29 schody do 2NP"/>
      <sheetName val="30 přípomoce EL"/>
      <sheetName val="31 osvětlení podstřeší"/>
      <sheetName val="32 změna vel.stř.okna "/>
      <sheetName val="33 SDK obklad"/>
      <sheetName val="34 štít k Mikul"/>
      <sheetName val="35 elektro 204"/>
      <sheetName val="36 elektro átrio"/>
      <sheetName val="37 sokl átria"/>
      <sheetName val="39 vhlké omítky"/>
      <sheetName val="40 úniková cesta"/>
      <sheetName val="41 slaboproud"/>
      <sheetName val="42 změna pož zabezp"/>
      <sheetName val="43 Snížení hluku"/>
      <sheetName val="44 Úprava krovu"/>
      <sheetName val="45 úpravy oken 3.NP"/>
      <sheetName val="46 skla"/>
      <sheetName val="48 konc.sál"/>
      <sheetName val="49 zhuštění roštu podlahy"/>
      <sheetName val="50 uložení nosníků"/>
      <sheetName val="52 větší žlab"/>
      <sheetName val="53 zabezpečení"/>
      <sheetName val="54 trafo"/>
      <sheetName val="55 vata"/>
      <sheetName val="56 dveře zvukoiz"/>
    </sheetNames>
    <sheetDataSet>
      <sheetData sheetId="0" refreshError="1"/>
      <sheetData sheetId="1" refreshError="1"/>
      <sheetData sheetId="2" refreshError="1"/>
      <sheetData sheetId="3" refreshError="1">
        <row r="20">
          <cell r="H20">
            <v>14479.3748</v>
          </cell>
        </row>
      </sheetData>
      <sheetData sheetId="4" refreshError="1">
        <row r="20">
          <cell r="H20">
            <v>5056.0304800000004</v>
          </cell>
        </row>
      </sheetData>
      <sheetData sheetId="5" refreshError="1">
        <row r="17">
          <cell r="H17">
            <v>6255.0720000000001</v>
          </cell>
        </row>
      </sheetData>
      <sheetData sheetId="6" refreshError="1">
        <row r="14">
          <cell r="H14">
            <v>667.5</v>
          </cell>
        </row>
      </sheetData>
      <sheetData sheetId="7" refreshError="1">
        <row r="14">
          <cell r="H14">
            <v>33469.600000000006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68"/>
  <sheetViews>
    <sheetView tabSelected="1" topLeftCell="A13" workbookViewId="0">
      <selection activeCell="C28" sqref="C28"/>
    </sheetView>
  </sheetViews>
  <sheetFormatPr defaultRowHeight="15"/>
  <cols>
    <col min="1" max="1" width="4.28515625" customWidth="1"/>
    <col min="2" max="2" width="6.140625" customWidth="1"/>
    <col min="3" max="3" width="11.42578125" customWidth="1"/>
    <col min="4" max="4" width="45.42578125" customWidth="1"/>
    <col min="5" max="5" width="14.5703125" hidden="1" customWidth="1"/>
    <col min="6" max="9" width="12.28515625" customWidth="1"/>
    <col min="10" max="10" width="10" hidden="1" customWidth="1"/>
    <col min="11" max="11" width="9.7109375" hidden="1" customWidth="1"/>
    <col min="12" max="12" width="10.28515625" hidden="1" customWidth="1"/>
    <col min="256" max="256" width="4.28515625" customWidth="1"/>
    <col min="257" max="257" width="6.140625" customWidth="1"/>
    <col min="258" max="258" width="11.42578125" customWidth="1"/>
    <col min="259" max="259" width="45.42578125" customWidth="1"/>
    <col min="260" max="260" width="0" hidden="1" customWidth="1"/>
    <col min="261" max="263" width="12.28515625" customWidth="1"/>
    <col min="264" max="264" width="14.85546875" customWidth="1"/>
    <col min="265" max="265" width="13.28515625" customWidth="1"/>
    <col min="266" max="266" width="10" customWidth="1"/>
    <col min="267" max="267" width="9.7109375" bestFit="1" customWidth="1"/>
    <col min="268" max="268" width="10.28515625" customWidth="1"/>
    <col min="512" max="512" width="4.28515625" customWidth="1"/>
    <col min="513" max="513" width="6.140625" customWidth="1"/>
    <col min="514" max="514" width="11.42578125" customWidth="1"/>
    <col min="515" max="515" width="45.42578125" customWidth="1"/>
    <col min="516" max="516" width="0" hidden="1" customWidth="1"/>
    <col min="517" max="519" width="12.28515625" customWidth="1"/>
    <col min="520" max="520" width="14.85546875" customWidth="1"/>
    <col min="521" max="521" width="13.28515625" customWidth="1"/>
    <col min="522" max="522" width="10" customWidth="1"/>
    <col min="523" max="523" width="9.7109375" bestFit="1" customWidth="1"/>
    <col min="524" max="524" width="10.28515625" customWidth="1"/>
    <col min="768" max="768" width="4.28515625" customWidth="1"/>
    <col min="769" max="769" width="6.140625" customWidth="1"/>
    <col min="770" max="770" width="11.42578125" customWidth="1"/>
    <col min="771" max="771" width="45.42578125" customWidth="1"/>
    <col min="772" max="772" width="0" hidden="1" customWidth="1"/>
    <col min="773" max="775" width="12.28515625" customWidth="1"/>
    <col min="776" max="776" width="14.85546875" customWidth="1"/>
    <col min="777" max="777" width="13.28515625" customWidth="1"/>
    <col min="778" max="778" width="10" customWidth="1"/>
    <col min="779" max="779" width="9.7109375" bestFit="1" customWidth="1"/>
    <col min="780" max="780" width="10.28515625" customWidth="1"/>
    <col min="1024" max="1024" width="4.28515625" customWidth="1"/>
    <col min="1025" max="1025" width="6.140625" customWidth="1"/>
    <col min="1026" max="1026" width="11.42578125" customWidth="1"/>
    <col min="1027" max="1027" width="45.42578125" customWidth="1"/>
    <col min="1028" max="1028" width="0" hidden="1" customWidth="1"/>
    <col min="1029" max="1031" width="12.28515625" customWidth="1"/>
    <col min="1032" max="1032" width="14.85546875" customWidth="1"/>
    <col min="1033" max="1033" width="13.28515625" customWidth="1"/>
    <col min="1034" max="1034" width="10" customWidth="1"/>
    <col min="1035" max="1035" width="9.7109375" bestFit="1" customWidth="1"/>
    <col min="1036" max="1036" width="10.28515625" customWidth="1"/>
    <col min="1280" max="1280" width="4.28515625" customWidth="1"/>
    <col min="1281" max="1281" width="6.140625" customWidth="1"/>
    <col min="1282" max="1282" width="11.42578125" customWidth="1"/>
    <col min="1283" max="1283" width="45.42578125" customWidth="1"/>
    <col min="1284" max="1284" width="0" hidden="1" customWidth="1"/>
    <col min="1285" max="1287" width="12.28515625" customWidth="1"/>
    <col min="1288" max="1288" width="14.85546875" customWidth="1"/>
    <col min="1289" max="1289" width="13.28515625" customWidth="1"/>
    <col min="1290" max="1290" width="10" customWidth="1"/>
    <col min="1291" max="1291" width="9.7109375" bestFit="1" customWidth="1"/>
    <col min="1292" max="1292" width="10.28515625" customWidth="1"/>
    <col min="1536" max="1536" width="4.28515625" customWidth="1"/>
    <col min="1537" max="1537" width="6.140625" customWidth="1"/>
    <col min="1538" max="1538" width="11.42578125" customWidth="1"/>
    <col min="1539" max="1539" width="45.42578125" customWidth="1"/>
    <col min="1540" max="1540" width="0" hidden="1" customWidth="1"/>
    <col min="1541" max="1543" width="12.28515625" customWidth="1"/>
    <col min="1544" max="1544" width="14.85546875" customWidth="1"/>
    <col min="1545" max="1545" width="13.28515625" customWidth="1"/>
    <col min="1546" max="1546" width="10" customWidth="1"/>
    <col min="1547" max="1547" width="9.7109375" bestFit="1" customWidth="1"/>
    <col min="1548" max="1548" width="10.28515625" customWidth="1"/>
    <col min="1792" max="1792" width="4.28515625" customWidth="1"/>
    <col min="1793" max="1793" width="6.140625" customWidth="1"/>
    <col min="1794" max="1794" width="11.42578125" customWidth="1"/>
    <col min="1795" max="1795" width="45.42578125" customWidth="1"/>
    <col min="1796" max="1796" width="0" hidden="1" customWidth="1"/>
    <col min="1797" max="1799" width="12.28515625" customWidth="1"/>
    <col min="1800" max="1800" width="14.85546875" customWidth="1"/>
    <col min="1801" max="1801" width="13.28515625" customWidth="1"/>
    <col min="1802" max="1802" width="10" customWidth="1"/>
    <col min="1803" max="1803" width="9.7109375" bestFit="1" customWidth="1"/>
    <col min="1804" max="1804" width="10.28515625" customWidth="1"/>
    <col min="2048" max="2048" width="4.28515625" customWidth="1"/>
    <col min="2049" max="2049" width="6.140625" customWidth="1"/>
    <col min="2050" max="2050" width="11.42578125" customWidth="1"/>
    <col min="2051" max="2051" width="45.42578125" customWidth="1"/>
    <col min="2052" max="2052" width="0" hidden="1" customWidth="1"/>
    <col min="2053" max="2055" width="12.28515625" customWidth="1"/>
    <col min="2056" max="2056" width="14.85546875" customWidth="1"/>
    <col min="2057" max="2057" width="13.28515625" customWidth="1"/>
    <col min="2058" max="2058" width="10" customWidth="1"/>
    <col min="2059" max="2059" width="9.7109375" bestFit="1" customWidth="1"/>
    <col min="2060" max="2060" width="10.28515625" customWidth="1"/>
    <col min="2304" max="2304" width="4.28515625" customWidth="1"/>
    <col min="2305" max="2305" width="6.140625" customWidth="1"/>
    <col min="2306" max="2306" width="11.42578125" customWidth="1"/>
    <col min="2307" max="2307" width="45.42578125" customWidth="1"/>
    <col min="2308" max="2308" width="0" hidden="1" customWidth="1"/>
    <col min="2309" max="2311" width="12.28515625" customWidth="1"/>
    <col min="2312" max="2312" width="14.85546875" customWidth="1"/>
    <col min="2313" max="2313" width="13.28515625" customWidth="1"/>
    <col min="2314" max="2314" width="10" customWidth="1"/>
    <col min="2315" max="2315" width="9.7109375" bestFit="1" customWidth="1"/>
    <col min="2316" max="2316" width="10.28515625" customWidth="1"/>
    <col min="2560" max="2560" width="4.28515625" customWidth="1"/>
    <col min="2561" max="2561" width="6.140625" customWidth="1"/>
    <col min="2562" max="2562" width="11.42578125" customWidth="1"/>
    <col min="2563" max="2563" width="45.42578125" customWidth="1"/>
    <col min="2564" max="2564" width="0" hidden="1" customWidth="1"/>
    <col min="2565" max="2567" width="12.28515625" customWidth="1"/>
    <col min="2568" max="2568" width="14.85546875" customWidth="1"/>
    <col min="2569" max="2569" width="13.28515625" customWidth="1"/>
    <col min="2570" max="2570" width="10" customWidth="1"/>
    <col min="2571" max="2571" width="9.7109375" bestFit="1" customWidth="1"/>
    <col min="2572" max="2572" width="10.28515625" customWidth="1"/>
    <col min="2816" max="2816" width="4.28515625" customWidth="1"/>
    <col min="2817" max="2817" width="6.140625" customWidth="1"/>
    <col min="2818" max="2818" width="11.42578125" customWidth="1"/>
    <col min="2819" max="2819" width="45.42578125" customWidth="1"/>
    <col min="2820" max="2820" width="0" hidden="1" customWidth="1"/>
    <col min="2821" max="2823" width="12.28515625" customWidth="1"/>
    <col min="2824" max="2824" width="14.85546875" customWidth="1"/>
    <col min="2825" max="2825" width="13.28515625" customWidth="1"/>
    <col min="2826" max="2826" width="10" customWidth="1"/>
    <col min="2827" max="2827" width="9.7109375" bestFit="1" customWidth="1"/>
    <col min="2828" max="2828" width="10.28515625" customWidth="1"/>
    <col min="3072" max="3072" width="4.28515625" customWidth="1"/>
    <col min="3073" max="3073" width="6.140625" customWidth="1"/>
    <col min="3074" max="3074" width="11.42578125" customWidth="1"/>
    <col min="3075" max="3075" width="45.42578125" customWidth="1"/>
    <col min="3076" max="3076" width="0" hidden="1" customWidth="1"/>
    <col min="3077" max="3079" width="12.28515625" customWidth="1"/>
    <col min="3080" max="3080" width="14.85546875" customWidth="1"/>
    <col min="3081" max="3081" width="13.28515625" customWidth="1"/>
    <col min="3082" max="3082" width="10" customWidth="1"/>
    <col min="3083" max="3083" width="9.7109375" bestFit="1" customWidth="1"/>
    <col min="3084" max="3084" width="10.28515625" customWidth="1"/>
    <col min="3328" max="3328" width="4.28515625" customWidth="1"/>
    <col min="3329" max="3329" width="6.140625" customWidth="1"/>
    <col min="3330" max="3330" width="11.42578125" customWidth="1"/>
    <col min="3331" max="3331" width="45.42578125" customWidth="1"/>
    <col min="3332" max="3332" width="0" hidden="1" customWidth="1"/>
    <col min="3333" max="3335" width="12.28515625" customWidth="1"/>
    <col min="3336" max="3336" width="14.85546875" customWidth="1"/>
    <col min="3337" max="3337" width="13.28515625" customWidth="1"/>
    <col min="3338" max="3338" width="10" customWidth="1"/>
    <col min="3339" max="3339" width="9.7109375" bestFit="1" customWidth="1"/>
    <col min="3340" max="3340" width="10.28515625" customWidth="1"/>
    <col min="3584" max="3584" width="4.28515625" customWidth="1"/>
    <col min="3585" max="3585" width="6.140625" customWidth="1"/>
    <col min="3586" max="3586" width="11.42578125" customWidth="1"/>
    <col min="3587" max="3587" width="45.42578125" customWidth="1"/>
    <col min="3588" max="3588" width="0" hidden="1" customWidth="1"/>
    <col min="3589" max="3591" width="12.28515625" customWidth="1"/>
    <col min="3592" max="3592" width="14.85546875" customWidth="1"/>
    <col min="3593" max="3593" width="13.28515625" customWidth="1"/>
    <col min="3594" max="3594" width="10" customWidth="1"/>
    <col min="3595" max="3595" width="9.7109375" bestFit="1" customWidth="1"/>
    <col min="3596" max="3596" width="10.28515625" customWidth="1"/>
    <col min="3840" max="3840" width="4.28515625" customWidth="1"/>
    <col min="3841" max="3841" width="6.140625" customWidth="1"/>
    <col min="3842" max="3842" width="11.42578125" customWidth="1"/>
    <col min="3843" max="3843" width="45.42578125" customWidth="1"/>
    <col min="3844" max="3844" width="0" hidden="1" customWidth="1"/>
    <col min="3845" max="3847" width="12.28515625" customWidth="1"/>
    <col min="3848" max="3848" width="14.85546875" customWidth="1"/>
    <col min="3849" max="3849" width="13.28515625" customWidth="1"/>
    <col min="3850" max="3850" width="10" customWidth="1"/>
    <col min="3851" max="3851" width="9.7109375" bestFit="1" customWidth="1"/>
    <col min="3852" max="3852" width="10.28515625" customWidth="1"/>
    <col min="4096" max="4096" width="4.28515625" customWidth="1"/>
    <col min="4097" max="4097" width="6.140625" customWidth="1"/>
    <col min="4098" max="4098" width="11.42578125" customWidth="1"/>
    <col min="4099" max="4099" width="45.42578125" customWidth="1"/>
    <col min="4100" max="4100" width="0" hidden="1" customWidth="1"/>
    <col min="4101" max="4103" width="12.28515625" customWidth="1"/>
    <col min="4104" max="4104" width="14.85546875" customWidth="1"/>
    <col min="4105" max="4105" width="13.28515625" customWidth="1"/>
    <col min="4106" max="4106" width="10" customWidth="1"/>
    <col min="4107" max="4107" width="9.7109375" bestFit="1" customWidth="1"/>
    <col min="4108" max="4108" width="10.28515625" customWidth="1"/>
    <col min="4352" max="4352" width="4.28515625" customWidth="1"/>
    <col min="4353" max="4353" width="6.140625" customWidth="1"/>
    <col min="4354" max="4354" width="11.42578125" customWidth="1"/>
    <col min="4355" max="4355" width="45.42578125" customWidth="1"/>
    <col min="4356" max="4356" width="0" hidden="1" customWidth="1"/>
    <col min="4357" max="4359" width="12.28515625" customWidth="1"/>
    <col min="4360" max="4360" width="14.85546875" customWidth="1"/>
    <col min="4361" max="4361" width="13.28515625" customWidth="1"/>
    <col min="4362" max="4362" width="10" customWidth="1"/>
    <col min="4363" max="4363" width="9.7109375" bestFit="1" customWidth="1"/>
    <col min="4364" max="4364" width="10.28515625" customWidth="1"/>
    <col min="4608" max="4608" width="4.28515625" customWidth="1"/>
    <col min="4609" max="4609" width="6.140625" customWidth="1"/>
    <col min="4610" max="4610" width="11.42578125" customWidth="1"/>
    <col min="4611" max="4611" width="45.42578125" customWidth="1"/>
    <col min="4612" max="4612" width="0" hidden="1" customWidth="1"/>
    <col min="4613" max="4615" width="12.28515625" customWidth="1"/>
    <col min="4616" max="4616" width="14.85546875" customWidth="1"/>
    <col min="4617" max="4617" width="13.28515625" customWidth="1"/>
    <col min="4618" max="4618" width="10" customWidth="1"/>
    <col min="4619" max="4619" width="9.7109375" bestFit="1" customWidth="1"/>
    <col min="4620" max="4620" width="10.28515625" customWidth="1"/>
    <col min="4864" max="4864" width="4.28515625" customWidth="1"/>
    <col min="4865" max="4865" width="6.140625" customWidth="1"/>
    <col min="4866" max="4866" width="11.42578125" customWidth="1"/>
    <col min="4867" max="4867" width="45.42578125" customWidth="1"/>
    <col min="4868" max="4868" width="0" hidden="1" customWidth="1"/>
    <col min="4869" max="4871" width="12.28515625" customWidth="1"/>
    <col min="4872" max="4872" width="14.85546875" customWidth="1"/>
    <col min="4873" max="4873" width="13.28515625" customWidth="1"/>
    <col min="4874" max="4874" width="10" customWidth="1"/>
    <col min="4875" max="4875" width="9.7109375" bestFit="1" customWidth="1"/>
    <col min="4876" max="4876" width="10.28515625" customWidth="1"/>
    <col min="5120" max="5120" width="4.28515625" customWidth="1"/>
    <col min="5121" max="5121" width="6.140625" customWidth="1"/>
    <col min="5122" max="5122" width="11.42578125" customWidth="1"/>
    <col min="5123" max="5123" width="45.42578125" customWidth="1"/>
    <col min="5124" max="5124" width="0" hidden="1" customWidth="1"/>
    <col min="5125" max="5127" width="12.28515625" customWidth="1"/>
    <col min="5128" max="5128" width="14.85546875" customWidth="1"/>
    <col min="5129" max="5129" width="13.28515625" customWidth="1"/>
    <col min="5130" max="5130" width="10" customWidth="1"/>
    <col min="5131" max="5131" width="9.7109375" bestFit="1" customWidth="1"/>
    <col min="5132" max="5132" width="10.28515625" customWidth="1"/>
    <col min="5376" max="5376" width="4.28515625" customWidth="1"/>
    <col min="5377" max="5377" width="6.140625" customWidth="1"/>
    <col min="5378" max="5378" width="11.42578125" customWidth="1"/>
    <col min="5379" max="5379" width="45.42578125" customWidth="1"/>
    <col min="5380" max="5380" width="0" hidden="1" customWidth="1"/>
    <col min="5381" max="5383" width="12.28515625" customWidth="1"/>
    <col min="5384" max="5384" width="14.85546875" customWidth="1"/>
    <col min="5385" max="5385" width="13.28515625" customWidth="1"/>
    <col min="5386" max="5386" width="10" customWidth="1"/>
    <col min="5387" max="5387" width="9.7109375" bestFit="1" customWidth="1"/>
    <col min="5388" max="5388" width="10.28515625" customWidth="1"/>
    <col min="5632" max="5632" width="4.28515625" customWidth="1"/>
    <col min="5633" max="5633" width="6.140625" customWidth="1"/>
    <col min="5634" max="5634" width="11.42578125" customWidth="1"/>
    <col min="5635" max="5635" width="45.42578125" customWidth="1"/>
    <col min="5636" max="5636" width="0" hidden="1" customWidth="1"/>
    <col min="5637" max="5639" width="12.28515625" customWidth="1"/>
    <col min="5640" max="5640" width="14.85546875" customWidth="1"/>
    <col min="5641" max="5641" width="13.28515625" customWidth="1"/>
    <col min="5642" max="5642" width="10" customWidth="1"/>
    <col min="5643" max="5643" width="9.7109375" bestFit="1" customWidth="1"/>
    <col min="5644" max="5644" width="10.28515625" customWidth="1"/>
    <col min="5888" max="5888" width="4.28515625" customWidth="1"/>
    <col min="5889" max="5889" width="6.140625" customWidth="1"/>
    <col min="5890" max="5890" width="11.42578125" customWidth="1"/>
    <col min="5891" max="5891" width="45.42578125" customWidth="1"/>
    <col min="5892" max="5892" width="0" hidden="1" customWidth="1"/>
    <col min="5893" max="5895" width="12.28515625" customWidth="1"/>
    <col min="5896" max="5896" width="14.85546875" customWidth="1"/>
    <col min="5897" max="5897" width="13.28515625" customWidth="1"/>
    <col min="5898" max="5898" width="10" customWidth="1"/>
    <col min="5899" max="5899" width="9.7109375" bestFit="1" customWidth="1"/>
    <col min="5900" max="5900" width="10.28515625" customWidth="1"/>
    <col min="6144" max="6144" width="4.28515625" customWidth="1"/>
    <col min="6145" max="6145" width="6.140625" customWidth="1"/>
    <col min="6146" max="6146" width="11.42578125" customWidth="1"/>
    <col min="6147" max="6147" width="45.42578125" customWidth="1"/>
    <col min="6148" max="6148" width="0" hidden="1" customWidth="1"/>
    <col min="6149" max="6151" width="12.28515625" customWidth="1"/>
    <col min="6152" max="6152" width="14.85546875" customWidth="1"/>
    <col min="6153" max="6153" width="13.28515625" customWidth="1"/>
    <col min="6154" max="6154" width="10" customWidth="1"/>
    <col min="6155" max="6155" width="9.7109375" bestFit="1" customWidth="1"/>
    <col min="6156" max="6156" width="10.28515625" customWidth="1"/>
    <col min="6400" max="6400" width="4.28515625" customWidth="1"/>
    <col min="6401" max="6401" width="6.140625" customWidth="1"/>
    <col min="6402" max="6402" width="11.42578125" customWidth="1"/>
    <col min="6403" max="6403" width="45.42578125" customWidth="1"/>
    <col min="6404" max="6404" width="0" hidden="1" customWidth="1"/>
    <col min="6405" max="6407" width="12.28515625" customWidth="1"/>
    <col min="6408" max="6408" width="14.85546875" customWidth="1"/>
    <col min="6409" max="6409" width="13.28515625" customWidth="1"/>
    <col min="6410" max="6410" width="10" customWidth="1"/>
    <col min="6411" max="6411" width="9.7109375" bestFit="1" customWidth="1"/>
    <col min="6412" max="6412" width="10.28515625" customWidth="1"/>
    <col min="6656" max="6656" width="4.28515625" customWidth="1"/>
    <col min="6657" max="6657" width="6.140625" customWidth="1"/>
    <col min="6658" max="6658" width="11.42578125" customWidth="1"/>
    <col min="6659" max="6659" width="45.42578125" customWidth="1"/>
    <col min="6660" max="6660" width="0" hidden="1" customWidth="1"/>
    <col min="6661" max="6663" width="12.28515625" customWidth="1"/>
    <col min="6664" max="6664" width="14.85546875" customWidth="1"/>
    <col min="6665" max="6665" width="13.28515625" customWidth="1"/>
    <col min="6666" max="6666" width="10" customWidth="1"/>
    <col min="6667" max="6667" width="9.7109375" bestFit="1" customWidth="1"/>
    <col min="6668" max="6668" width="10.28515625" customWidth="1"/>
    <col min="6912" max="6912" width="4.28515625" customWidth="1"/>
    <col min="6913" max="6913" width="6.140625" customWidth="1"/>
    <col min="6914" max="6914" width="11.42578125" customWidth="1"/>
    <col min="6915" max="6915" width="45.42578125" customWidth="1"/>
    <col min="6916" max="6916" width="0" hidden="1" customWidth="1"/>
    <col min="6917" max="6919" width="12.28515625" customWidth="1"/>
    <col min="6920" max="6920" width="14.85546875" customWidth="1"/>
    <col min="6921" max="6921" width="13.28515625" customWidth="1"/>
    <col min="6922" max="6922" width="10" customWidth="1"/>
    <col min="6923" max="6923" width="9.7109375" bestFit="1" customWidth="1"/>
    <col min="6924" max="6924" width="10.28515625" customWidth="1"/>
    <col min="7168" max="7168" width="4.28515625" customWidth="1"/>
    <col min="7169" max="7169" width="6.140625" customWidth="1"/>
    <col min="7170" max="7170" width="11.42578125" customWidth="1"/>
    <col min="7171" max="7171" width="45.42578125" customWidth="1"/>
    <col min="7172" max="7172" width="0" hidden="1" customWidth="1"/>
    <col min="7173" max="7175" width="12.28515625" customWidth="1"/>
    <col min="7176" max="7176" width="14.85546875" customWidth="1"/>
    <col min="7177" max="7177" width="13.28515625" customWidth="1"/>
    <col min="7178" max="7178" width="10" customWidth="1"/>
    <col min="7179" max="7179" width="9.7109375" bestFit="1" customWidth="1"/>
    <col min="7180" max="7180" width="10.28515625" customWidth="1"/>
    <col min="7424" max="7424" width="4.28515625" customWidth="1"/>
    <col min="7425" max="7425" width="6.140625" customWidth="1"/>
    <col min="7426" max="7426" width="11.42578125" customWidth="1"/>
    <col min="7427" max="7427" width="45.42578125" customWidth="1"/>
    <col min="7428" max="7428" width="0" hidden="1" customWidth="1"/>
    <col min="7429" max="7431" width="12.28515625" customWidth="1"/>
    <col min="7432" max="7432" width="14.85546875" customWidth="1"/>
    <col min="7433" max="7433" width="13.28515625" customWidth="1"/>
    <col min="7434" max="7434" width="10" customWidth="1"/>
    <col min="7435" max="7435" width="9.7109375" bestFit="1" customWidth="1"/>
    <col min="7436" max="7436" width="10.28515625" customWidth="1"/>
    <col min="7680" max="7680" width="4.28515625" customWidth="1"/>
    <col min="7681" max="7681" width="6.140625" customWidth="1"/>
    <col min="7682" max="7682" width="11.42578125" customWidth="1"/>
    <col min="7683" max="7683" width="45.42578125" customWidth="1"/>
    <col min="7684" max="7684" width="0" hidden="1" customWidth="1"/>
    <col min="7685" max="7687" width="12.28515625" customWidth="1"/>
    <col min="7688" max="7688" width="14.85546875" customWidth="1"/>
    <col min="7689" max="7689" width="13.28515625" customWidth="1"/>
    <col min="7690" max="7690" width="10" customWidth="1"/>
    <col min="7691" max="7691" width="9.7109375" bestFit="1" customWidth="1"/>
    <col min="7692" max="7692" width="10.28515625" customWidth="1"/>
    <col min="7936" max="7936" width="4.28515625" customWidth="1"/>
    <col min="7937" max="7937" width="6.140625" customWidth="1"/>
    <col min="7938" max="7938" width="11.42578125" customWidth="1"/>
    <col min="7939" max="7939" width="45.42578125" customWidth="1"/>
    <col min="7940" max="7940" width="0" hidden="1" customWidth="1"/>
    <col min="7941" max="7943" width="12.28515625" customWidth="1"/>
    <col min="7944" max="7944" width="14.85546875" customWidth="1"/>
    <col min="7945" max="7945" width="13.28515625" customWidth="1"/>
    <col min="7946" max="7946" width="10" customWidth="1"/>
    <col min="7947" max="7947" width="9.7109375" bestFit="1" customWidth="1"/>
    <col min="7948" max="7948" width="10.28515625" customWidth="1"/>
    <col min="8192" max="8192" width="4.28515625" customWidth="1"/>
    <col min="8193" max="8193" width="6.140625" customWidth="1"/>
    <col min="8194" max="8194" width="11.42578125" customWidth="1"/>
    <col min="8195" max="8195" width="45.42578125" customWidth="1"/>
    <col min="8196" max="8196" width="0" hidden="1" customWidth="1"/>
    <col min="8197" max="8199" width="12.28515625" customWidth="1"/>
    <col min="8200" max="8200" width="14.85546875" customWidth="1"/>
    <col min="8201" max="8201" width="13.28515625" customWidth="1"/>
    <col min="8202" max="8202" width="10" customWidth="1"/>
    <col min="8203" max="8203" width="9.7109375" bestFit="1" customWidth="1"/>
    <col min="8204" max="8204" width="10.28515625" customWidth="1"/>
    <col min="8448" max="8448" width="4.28515625" customWidth="1"/>
    <col min="8449" max="8449" width="6.140625" customWidth="1"/>
    <col min="8450" max="8450" width="11.42578125" customWidth="1"/>
    <col min="8451" max="8451" width="45.42578125" customWidth="1"/>
    <col min="8452" max="8452" width="0" hidden="1" customWidth="1"/>
    <col min="8453" max="8455" width="12.28515625" customWidth="1"/>
    <col min="8456" max="8456" width="14.85546875" customWidth="1"/>
    <col min="8457" max="8457" width="13.28515625" customWidth="1"/>
    <col min="8458" max="8458" width="10" customWidth="1"/>
    <col min="8459" max="8459" width="9.7109375" bestFit="1" customWidth="1"/>
    <col min="8460" max="8460" width="10.28515625" customWidth="1"/>
    <col min="8704" max="8704" width="4.28515625" customWidth="1"/>
    <col min="8705" max="8705" width="6.140625" customWidth="1"/>
    <col min="8706" max="8706" width="11.42578125" customWidth="1"/>
    <col min="8707" max="8707" width="45.42578125" customWidth="1"/>
    <col min="8708" max="8708" width="0" hidden="1" customWidth="1"/>
    <col min="8709" max="8711" width="12.28515625" customWidth="1"/>
    <col min="8712" max="8712" width="14.85546875" customWidth="1"/>
    <col min="8713" max="8713" width="13.28515625" customWidth="1"/>
    <col min="8714" max="8714" width="10" customWidth="1"/>
    <col min="8715" max="8715" width="9.7109375" bestFit="1" customWidth="1"/>
    <col min="8716" max="8716" width="10.28515625" customWidth="1"/>
    <col min="8960" max="8960" width="4.28515625" customWidth="1"/>
    <col min="8961" max="8961" width="6.140625" customWidth="1"/>
    <col min="8962" max="8962" width="11.42578125" customWidth="1"/>
    <col min="8963" max="8963" width="45.42578125" customWidth="1"/>
    <col min="8964" max="8964" width="0" hidden="1" customWidth="1"/>
    <col min="8965" max="8967" width="12.28515625" customWidth="1"/>
    <col min="8968" max="8968" width="14.85546875" customWidth="1"/>
    <col min="8969" max="8969" width="13.28515625" customWidth="1"/>
    <col min="8970" max="8970" width="10" customWidth="1"/>
    <col min="8971" max="8971" width="9.7109375" bestFit="1" customWidth="1"/>
    <col min="8972" max="8972" width="10.28515625" customWidth="1"/>
    <col min="9216" max="9216" width="4.28515625" customWidth="1"/>
    <col min="9217" max="9217" width="6.140625" customWidth="1"/>
    <col min="9218" max="9218" width="11.42578125" customWidth="1"/>
    <col min="9219" max="9219" width="45.42578125" customWidth="1"/>
    <col min="9220" max="9220" width="0" hidden="1" customWidth="1"/>
    <col min="9221" max="9223" width="12.28515625" customWidth="1"/>
    <col min="9224" max="9224" width="14.85546875" customWidth="1"/>
    <col min="9225" max="9225" width="13.28515625" customWidth="1"/>
    <col min="9226" max="9226" width="10" customWidth="1"/>
    <col min="9227" max="9227" width="9.7109375" bestFit="1" customWidth="1"/>
    <col min="9228" max="9228" width="10.28515625" customWidth="1"/>
    <col min="9472" max="9472" width="4.28515625" customWidth="1"/>
    <col min="9473" max="9473" width="6.140625" customWidth="1"/>
    <col min="9474" max="9474" width="11.42578125" customWidth="1"/>
    <col min="9475" max="9475" width="45.42578125" customWidth="1"/>
    <col min="9476" max="9476" width="0" hidden="1" customWidth="1"/>
    <col min="9477" max="9479" width="12.28515625" customWidth="1"/>
    <col min="9480" max="9480" width="14.85546875" customWidth="1"/>
    <col min="9481" max="9481" width="13.28515625" customWidth="1"/>
    <col min="9482" max="9482" width="10" customWidth="1"/>
    <col min="9483" max="9483" width="9.7109375" bestFit="1" customWidth="1"/>
    <col min="9484" max="9484" width="10.28515625" customWidth="1"/>
    <col min="9728" max="9728" width="4.28515625" customWidth="1"/>
    <col min="9729" max="9729" width="6.140625" customWidth="1"/>
    <col min="9730" max="9730" width="11.42578125" customWidth="1"/>
    <col min="9731" max="9731" width="45.42578125" customWidth="1"/>
    <col min="9732" max="9732" width="0" hidden="1" customWidth="1"/>
    <col min="9733" max="9735" width="12.28515625" customWidth="1"/>
    <col min="9736" max="9736" width="14.85546875" customWidth="1"/>
    <col min="9737" max="9737" width="13.28515625" customWidth="1"/>
    <col min="9738" max="9738" width="10" customWidth="1"/>
    <col min="9739" max="9739" width="9.7109375" bestFit="1" customWidth="1"/>
    <col min="9740" max="9740" width="10.28515625" customWidth="1"/>
    <col min="9984" max="9984" width="4.28515625" customWidth="1"/>
    <col min="9985" max="9985" width="6.140625" customWidth="1"/>
    <col min="9986" max="9986" width="11.42578125" customWidth="1"/>
    <col min="9987" max="9987" width="45.42578125" customWidth="1"/>
    <col min="9988" max="9988" width="0" hidden="1" customWidth="1"/>
    <col min="9989" max="9991" width="12.28515625" customWidth="1"/>
    <col min="9992" max="9992" width="14.85546875" customWidth="1"/>
    <col min="9993" max="9993" width="13.28515625" customWidth="1"/>
    <col min="9994" max="9994" width="10" customWidth="1"/>
    <col min="9995" max="9995" width="9.7109375" bestFit="1" customWidth="1"/>
    <col min="9996" max="9996" width="10.28515625" customWidth="1"/>
    <col min="10240" max="10240" width="4.28515625" customWidth="1"/>
    <col min="10241" max="10241" width="6.140625" customWidth="1"/>
    <col min="10242" max="10242" width="11.42578125" customWidth="1"/>
    <col min="10243" max="10243" width="45.42578125" customWidth="1"/>
    <col min="10244" max="10244" width="0" hidden="1" customWidth="1"/>
    <col min="10245" max="10247" width="12.28515625" customWidth="1"/>
    <col min="10248" max="10248" width="14.85546875" customWidth="1"/>
    <col min="10249" max="10249" width="13.28515625" customWidth="1"/>
    <col min="10250" max="10250" width="10" customWidth="1"/>
    <col min="10251" max="10251" width="9.7109375" bestFit="1" customWidth="1"/>
    <col min="10252" max="10252" width="10.28515625" customWidth="1"/>
    <col min="10496" max="10496" width="4.28515625" customWidth="1"/>
    <col min="10497" max="10497" width="6.140625" customWidth="1"/>
    <col min="10498" max="10498" width="11.42578125" customWidth="1"/>
    <col min="10499" max="10499" width="45.42578125" customWidth="1"/>
    <col min="10500" max="10500" width="0" hidden="1" customWidth="1"/>
    <col min="10501" max="10503" width="12.28515625" customWidth="1"/>
    <col min="10504" max="10504" width="14.85546875" customWidth="1"/>
    <col min="10505" max="10505" width="13.28515625" customWidth="1"/>
    <col min="10506" max="10506" width="10" customWidth="1"/>
    <col min="10507" max="10507" width="9.7109375" bestFit="1" customWidth="1"/>
    <col min="10508" max="10508" width="10.28515625" customWidth="1"/>
    <col min="10752" max="10752" width="4.28515625" customWidth="1"/>
    <col min="10753" max="10753" width="6.140625" customWidth="1"/>
    <col min="10754" max="10754" width="11.42578125" customWidth="1"/>
    <col min="10755" max="10755" width="45.42578125" customWidth="1"/>
    <col min="10756" max="10756" width="0" hidden="1" customWidth="1"/>
    <col min="10757" max="10759" width="12.28515625" customWidth="1"/>
    <col min="10760" max="10760" width="14.85546875" customWidth="1"/>
    <col min="10761" max="10761" width="13.28515625" customWidth="1"/>
    <col min="10762" max="10762" width="10" customWidth="1"/>
    <col min="10763" max="10763" width="9.7109375" bestFit="1" customWidth="1"/>
    <col min="10764" max="10764" width="10.28515625" customWidth="1"/>
    <col min="11008" max="11008" width="4.28515625" customWidth="1"/>
    <col min="11009" max="11009" width="6.140625" customWidth="1"/>
    <col min="11010" max="11010" width="11.42578125" customWidth="1"/>
    <col min="11011" max="11011" width="45.42578125" customWidth="1"/>
    <col min="11012" max="11012" width="0" hidden="1" customWidth="1"/>
    <col min="11013" max="11015" width="12.28515625" customWidth="1"/>
    <col min="11016" max="11016" width="14.85546875" customWidth="1"/>
    <col min="11017" max="11017" width="13.28515625" customWidth="1"/>
    <col min="11018" max="11018" width="10" customWidth="1"/>
    <col min="11019" max="11019" width="9.7109375" bestFit="1" customWidth="1"/>
    <col min="11020" max="11020" width="10.28515625" customWidth="1"/>
    <col min="11264" max="11264" width="4.28515625" customWidth="1"/>
    <col min="11265" max="11265" width="6.140625" customWidth="1"/>
    <col min="11266" max="11266" width="11.42578125" customWidth="1"/>
    <col min="11267" max="11267" width="45.42578125" customWidth="1"/>
    <col min="11268" max="11268" width="0" hidden="1" customWidth="1"/>
    <col min="11269" max="11271" width="12.28515625" customWidth="1"/>
    <col min="11272" max="11272" width="14.85546875" customWidth="1"/>
    <col min="11273" max="11273" width="13.28515625" customWidth="1"/>
    <col min="11274" max="11274" width="10" customWidth="1"/>
    <col min="11275" max="11275" width="9.7109375" bestFit="1" customWidth="1"/>
    <col min="11276" max="11276" width="10.28515625" customWidth="1"/>
    <col min="11520" max="11520" width="4.28515625" customWidth="1"/>
    <col min="11521" max="11521" width="6.140625" customWidth="1"/>
    <col min="11522" max="11522" width="11.42578125" customWidth="1"/>
    <col min="11523" max="11523" width="45.42578125" customWidth="1"/>
    <col min="11524" max="11524" width="0" hidden="1" customWidth="1"/>
    <col min="11525" max="11527" width="12.28515625" customWidth="1"/>
    <col min="11528" max="11528" width="14.85546875" customWidth="1"/>
    <col min="11529" max="11529" width="13.28515625" customWidth="1"/>
    <col min="11530" max="11530" width="10" customWidth="1"/>
    <col min="11531" max="11531" width="9.7109375" bestFit="1" customWidth="1"/>
    <col min="11532" max="11532" width="10.28515625" customWidth="1"/>
    <col min="11776" max="11776" width="4.28515625" customWidth="1"/>
    <col min="11777" max="11777" width="6.140625" customWidth="1"/>
    <col min="11778" max="11778" width="11.42578125" customWidth="1"/>
    <col min="11779" max="11779" width="45.42578125" customWidth="1"/>
    <col min="11780" max="11780" width="0" hidden="1" customWidth="1"/>
    <col min="11781" max="11783" width="12.28515625" customWidth="1"/>
    <col min="11784" max="11784" width="14.85546875" customWidth="1"/>
    <col min="11785" max="11785" width="13.28515625" customWidth="1"/>
    <col min="11786" max="11786" width="10" customWidth="1"/>
    <col min="11787" max="11787" width="9.7109375" bestFit="1" customWidth="1"/>
    <col min="11788" max="11788" width="10.28515625" customWidth="1"/>
    <col min="12032" max="12032" width="4.28515625" customWidth="1"/>
    <col min="12033" max="12033" width="6.140625" customWidth="1"/>
    <col min="12034" max="12034" width="11.42578125" customWidth="1"/>
    <col min="12035" max="12035" width="45.42578125" customWidth="1"/>
    <col min="12036" max="12036" width="0" hidden="1" customWidth="1"/>
    <col min="12037" max="12039" width="12.28515625" customWidth="1"/>
    <col min="12040" max="12040" width="14.85546875" customWidth="1"/>
    <col min="12041" max="12041" width="13.28515625" customWidth="1"/>
    <col min="12042" max="12042" width="10" customWidth="1"/>
    <col min="12043" max="12043" width="9.7109375" bestFit="1" customWidth="1"/>
    <col min="12044" max="12044" width="10.28515625" customWidth="1"/>
    <col min="12288" max="12288" width="4.28515625" customWidth="1"/>
    <col min="12289" max="12289" width="6.140625" customWidth="1"/>
    <col min="12290" max="12290" width="11.42578125" customWidth="1"/>
    <col min="12291" max="12291" width="45.42578125" customWidth="1"/>
    <col min="12292" max="12292" width="0" hidden="1" customWidth="1"/>
    <col min="12293" max="12295" width="12.28515625" customWidth="1"/>
    <col min="12296" max="12296" width="14.85546875" customWidth="1"/>
    <col min="12297" max="12297" width="13.28515625" customWidth="1"/>
    <col min="12298" max="12298" width="10" customWidth="1"/>
    <col min="12299" max="12299" width="9.7109375" bestFit="1" customWidth="1"/>
    <col min="12300" max="12300" width="10.28515625" customWidth="1"/>
    <col min="12544" max="12544" width="4.28515625" customWidth="1"/>
    <col min="12545" max="12545" width="6.140625" customWidth="1"/>
    <col min="12546" max="12546" width="11.42578125" customWidth="1"/>
    <col min="12547" max="12547" width="45.42578125" customWidth="1"/>
    <col min="12548" max="12548" width="0" hidden="1" customWidth="1"/>
    <col min="12549" max="12551" width="12.28515625" customWidth="1"/>
    <col min="12552" max="12552" width="14.85546875" customWidth="1"/>
    <col min="12553" max="12553" width="13.28515625" customWidth="1"/>
    <col min="12554" max="12554" width="10" customWidth="1"/>
    <col min="12555" max="12555" width="9.7109375" bestFit="1" customWidth="1"/>
    <col min="12556" max="12556" width="10.28515625" customWidth="1"/>
    <col min="12800" max="12800" width="4.28515625" customWidth="1"/>
    <col min="12801" max="12801" width="6.140625" customWidth="1"/>
    <col min="12802" max="12802" width="11.42578125" customWidth="1"/>
    <col min="12803" max="12803" width="45.42578125" customWidth="1"/>
    <col min="12804" max="12804" width="0" hidden="1" customWidth="1"/>
    <col min="12805" max="12807" width="12.28515625" customWidth="1"/>
    <col min="12808" max="12808" width="14.85546875" customWidth="1"/>
    <col min="12809" max="12809" width="13.28515625" customWidth="1"/>
    <col min="12810" max="12810" width="10" customWidth="1"/>
    <col min="12811" max="12811" width="9.7109375" bestFit="1" customWidth="1"/>
    <col min="12812" max="12812" width="10.28515625" customWidth="1"/>
    <col min="13056" max="13056" width="4.28515625" customWidth="1"/>
    <col min="13057" max="13057" width="6.140625" customWidth="1"/>
    <col min="13058" max="13058" width="11.42578125" customWidth="1"/>
    <col min="13059" max="13059" width="45.42578125" customWidth="1"/>
    <col min="13060" max="13060" width="0" hidden="1" customWidth="1"/>
    <col min="13061" max="13063" width="12.28515625" customWidth="1"/>
    <col min="13064" max="13064" width="14.85546875" customWidth="1"/>
    <col min="13065" max="13065" width="13.28515625" customWidth="1"/>
    <col min="13066" max="13066" width="10" customWidth="1"/>
    <col min="13067" max="13067" width="9.7109375" bestFit="1" customWidth="1"/>
    <col min="13068" max="13068" width="10.28515625" customWidth="1"/>
    <col min="13312" max="13312" width="4.28515625" customWidth="1"/>
    <col min="13313" max="13313" width="6.140625" customWidth="1"/>
    <col min="13314" max="13314" width="11.42578125" customWidth="1"/>
    <col min="13315" max="13315" width="45.42578125" customWidth="1"/>
    <col min="13316" max="13316" width="0" hidden="1" customWidth="1"/>
    <col min="13317" max="13319" width="12.28515625" customWidth="1"/>
    <col min="13320" max="13320" width="14.85546875" customWidth="1"/>
    <col min="13321" max="13321" width="13.28515625" customWidth="1"/>
    <col min="13322" max="13322" width="10" customWidth="1"/>
    <col min="13323" max="13323" width="9.7109375" bestFit="1" customWidth="1"/>
    <col min="13324" max="13324" width="10.28515625" customWidth="1"/>
    <col min="13568" max="13568" width="4.28515625" customWidth="1"/>
    <col min="13569" max="13569" width="6.140625" customWidth="1"/>
    <col min="13570" max="13570" width="11.42578125" customWidth="1"/>
    <col min="13571" max="13571" width="45.42578125" customWidth="1"/>
    <col min="13572" max="13572" width="0" hidden="1" customWidth="1"/>
    <col min="13573" max="13575" width="12.28515625" customWidth="1"/>
    <col min="13576" max="13576" width="14.85546875" customWidth="1"/>
    <col min="13577" max="13577" width="13.28515625" customWidth="1"/>
    <col min="13578" max="13578" width="10" customWidth="1"/>
    <col min="13579" max="13579" width="9.7109375" bestFit="1" customWidth="1"/>
    <col min="13580" max="13580" width="10.28515625" customWidth="1"/>
    <col min="13824" max="13824" width="4.28515625" customWidth="1"/>
    <col min="13825" max="13825" width="6.140625" customWidth="1"/>
    <col min="13826" max="13826" width="11.42578125" customWidth="1"/>
    <col min="13827" max="13827" width="45.42578125" customWidth="1"/>
    <col min="13828" max="13828" width="0" hidden="1" customWidth="1"/>
    <col min="13829" max="13831" width="12.28515625" customWidth="1"/>
    <col min="13832" max="13832" width="14.85546875" customWidth="1"/>
    <col min="13833" max="13833" width="13.28515625" customWidth="1"/>
    <col min="13834" max="13834" width="10" customWidth="1"/>
    <col min="13835" max="13835" width="9.7109375" bestFit="1" customWidth="1"/>
    <col min="13836" max="13836" width="10.28515625" customWidth="1"/>
    <col min="14080" max="14080" width="4.28515625" customWidth="1"/>
    <col min="14081" max="14081" width="6.140625" customWidth="1"/>
    <col min="14082" max="14082" width="11.42578125" customWidth="1"/>
    <col min="14083" max="14083" width="45.42578125" customWidth="1"/>
    <col min="14084" max="14084" width="0" hidden="1" customWidth="1"/>
    <col min="14085" max="14087" width="12.28515625" customWidth="1"/>
    <col min="14088" max="14088" width="14.85546875" customWidth="1"/>
    <col min="14089" max="14089" width="13.28515625" customWidth="1"/>
    <col min="14090" max="14090" width="10" customWidth="1"/>
    <col min="14091" max="14091" width="9.7109375" bestFit="1" customWidth="1"/>
    <col min="14092" max="14092" width="10.28515625" customWidth="1"/>
    <col min="14336" max="14336" width="4.28515625" customWidth="1"/>
    <col min="14337" max="14337" width="6.140625" customWidth="1"/>
    <col min="14338" max="14338" width="11.42578125" customWidth="1"/>
    <col min="14339" max="14339" width="45.42578125" customWidth="1"/>
    <col min="14340" max="14340" width="0" hidden="1" customWidth="1"/>
    <col min="14341" max="14343" width="12.28515625" customWidth="1"/>
    <col min="14344" max="14344" width="14.85546875" customWidth="1"/>
    <col min="14345" max="14345" width="13.28515625" customWidth="1"/>
    <col min="14346" max="14346" width="10" customWidth="1"/>
    <col min="14347" max="14347" width="9.7109375" bestFit="1" customWidth="1"/>
    <col min="14348" max="14348" width="10.28515625" customWidth="1"/>
    <col min="14592" max="14592" width="4.28515625" customWidth="1"/>
    <col min="14593" max="14593" width="6.140625" customWidth="1"/>
    <col min="14594" max="14594" width="11.42578125" customWidth="1"/>
    <col min="14595" max="14595" width="45.42578125" customWidth="1"/>
    <col min="14596" max="14596" width="0" hidden="1" customWidth="1"/>
    <col min="14597" max="14599" width="12.28515625" customWidth="1"/>
    <col min="14600" max="14600" width="14.85546875" customWidth="1"/>
    <col min="14601" max="14601" width="13.28515625" customWidth="1"/>
    <col min="14602" max="14602" width="10" customWidth="1"/>
    <col min="14603" max="14603" width="9.7109375" bestFit="1" customWidth="1"/>
    <col min="14604" max="14604" width="10.28515625" customWidth="1"/>
    <col min="14848" max="14848" width="4.28515625" customWidth="1"/>
    <col min="14849" max="14849" width="6.140625" customWidth="1"/>
    <col min="14850" max="14850" width="11.42578125" customWidth="1"/>
    <col min="14851" max="14851" width="45.42578125" customWidth="1"/>
    <col min="14852" max="14852" width="0" hidden="1" customWidth="1"/>
    <col min="14853" max="14855" width="12.28515625" customWidth="1"/>
    <col min="14856" max="14856" width="14.85546875" customWidth="1"/>
    <col min="14857" max="14857" width="13.28515625" customWidth="1"/>
    <col min="14858" max="14858" width="10" customWidth="1"/>
    <col min="14859" max="14859" width="9.7109375" bestFit="1" customWidth="1"/>
    <col min="14860" max="14860" width="10.28515625" customWidth="1"/>
    <col min="15104" max="15104" width="4.28515625" customWidth="1"/>
    <col min="15105" max="15105" width="6.140625" customWidth="1"/>
    <col min="15106" max="15106" width="11.42578125" customWidth="1"/>
    <col min="15107" max="15107" width="45.42578125" customWidth="1"/>
    <col min="15108" max="15108" width="0" hidden="1" customWidth="1"/>
    <col min="15109" max="15111" width="12.28515625" customWidth="1"/>
    <col min="15112" max="15112" width="14.85546875" customWidth="1"/>
    <col min="15113" max="15113" width="13.28515625" customWidth="1"/>
    <col min="15114" max="15114" width="10" customWidth="1"/>
    <col min="15115" max="15115" width="9.7109375" bestFit="1" customWidth="1"/>
    <col min="15116" max="15116" width="10.28515625" customWidth="1"/>
    <col min="15360" max="15360" width="4.28515625" customWidth="1"/>
    <col min="15361" max="15361" width="6.140625" customWidth="1"/>
    <col min="15362" max="15362" width="11.42578125" customWidth="1"/>
    <col min="15363" max="15363" width="45.42578125" customWidth="1"/>
    <col min="15364" max="15364" width="0" hidden="1" customWidth="1"/>
    <col min="15365" max="15367" width="12.28515625" customWidth="1"/>
    <col min="15368" max="15368" width="14.85546875" customWidth="1"/>
    <col min="15369" max="15369" width="13.28515625" customWidth="1"/>
    <col min="15370" max="15370" width="10" customWidth="1"/>
    <col min="15371" max="15371" width="9.7109375" bestFit="1" customWidth="1"/>
    <col min="15372" max="15372" width="10.28515625" customWidth="1"/>
    <col min="15616" max="15616" width="4.28515625" customWidth="1"/>
    <col min="15617" max="15617" width="6.140625" customWidth="1"/>
    <col min="15618" max="15618" width="11.42578125" customWidth="1"/>
    <col min="15619" max="15619" width="45.42578125" customWidth="1"/>
    <col min="15620" max="15620" width="0" hidden="1" customWidth="1"/>
    <col min="15621" max="15623" width="12.28515625" customWidth="1"/>
    <col min="15624" max="15624" width="14.85546875" customWidth="1"/>
    <col min="15625" max="15625" width="13.28515625" customWidth="1"/>
    <col min="15626" max="15626" width="10" customWidth="1"/>
    <col min="15627" max="15627" width="9.7109375" bestFit="1" customWidth="1"/>
    <col min="15628" max="15628" width="10.28515625" customWidth="1"/>
    <col min="15872" max="15872" width="4.28515625" customWidth="1"/>
    <col min="15873" max="15873" width="6.140625" customWidth="1"/>
    <col min="15874" max="15874" width="11.42578125" customWidth="1"/>
    <col min="15875" max="15875" width="45.42578125" customWidth="1"/>
    <col min="15876" max="15876" width="0" hidden="1" customWidth="1"/>
    <col min="15877" max="15879" width="12.28515625" customWidth="1"/>
    <col min="15880" max="15880" width="14.85546875" customWidth="1"/>
    <col min="15881" max="15881" width="13.28515625" customWidth="1"/>
    <col min="15882" max="15882" width="10" customWidth="1"/>
    <col min="15883" max="15883" width="9.7109375" bestFit="1" customWidth="1"/>
    <col min="15884" max="15884" width="10.28515625" customWidth="1"/>
    <col min="16128" max="16128" width="4.28515625" customWidth="1"/>
    <col min="16129" max="16129" width="6.140625" customWidth="1"/>
    <col min="16130" max="16130" width="11.42578125" customWidth="1"/>
    <col min="16131" max="16131" width="45.42578125" customWidth="1"/>
    <col min="16132" max="16132" width="0" hidden="1" customWidth="1"/>
    <col min="16133" max="16135" width="12.28515625" customWidth="1"/>
    <col min="16136" max="16136" width="14.85546875" customWidth="1"/>
    <col min="16137" max="16137" width="13.28515625" customWidth="1"/>
    <col min="16138" max="16138" width="10" customWidth="1"/>
    <col min="16139" max="16139" width="9.7109375" bestFit="1" customWidth="1"/>
    <col min="16140" max="16140" width="10.28515625" customWidth="1"/>
  </cols>
  <sheetData>
    <row r="1" spans="1:54" ht="16.5" thickTop="1" thickBot="1">
      <c r="A1" s="252" t="s">
        <v>0</v>
      </c>
      <c r="B1" s="253"/>
      <c r="C1" s="265" t="s">
        <v>28</v>
      </c>
      <c r="D1" s="266"/>
      <c r="E1" s="266"/>
      <c r="F1" s="266"/>
      <c r="G1" s="266"/>
      <c r="H1" s="267"/>
      <c r="I1" s="39"/>
    </row>
    <row r="2" spans="1:54" ht="15.75" thickBot="1">
      <c r="A2" s="254" t="s">
        <v>1</v>
      </c>
      <c r="B2" s="255"/>
      <c r="C2" s="268" t="s">
        <v>30</v>
      </c>
      <c r="D2" s="269"/>
      <c r="E2" s="269"/>
      <c r="F2" s="269"/>
      <c r="G2" s="269"/>
      <c r="H2" s="270"/>
      <c r="I2" s="41"/>
    </row>
    <row r="3" spans="1:54" ht="15.75" thickTop="1"/>
    <row r="4" spans="1:54" ht="19.5" customHeight="1" thickBot="1">
      <c r="A4" s="1" t="s">
        <v>2</v>
      </c>
      <c r="B4" s="2"/>
      <c r="C4" s="2"/>
      <c r="D4" s="2"/>
      <c r="E4" s="3"/>
      <c r="F4" s="2"/>
      <c r="G4" s="2"/>
      <c r="H4" s="2"/>
      <c r="I4" s="2"/>
    </row>
    <row r="5" spans="1:54" ht="39.75" thickBot="1">
      <c r="E5" s="4" t="s">
        <v>3</v>
      </c>
      <c r="F5" s="4" t="s">
        <v>4</v>
      </c>
      <c r="G5" s="243" t="s">
        <v>5</v>
      </c>
      <c r="H5" s="242" t="s">
        <v>6</v>
      </c>
      <c r="J5" s="219" t="s">
        <v>7</v>
      </c>
      <c r="K5" s="220" t="s">
        <v>8</v>
      </c>
      <c r="L5" s="225" t="s">
        <v>9</v>
      </c>
    </row>
    <row r="6" spans="1:54" s="7" customFormat="1" ht="15.75" thickBot="1">
      <c r="A6" s="5"/>
      <c r="B6" s="259" t="s">
        <v>10</v>
      </c>
      <c r="C6" s="260"/>
      <c r="D6" s="261"/>
      <c r="E6" s="6" t="s">
        <v>11</v>
      </c>
      <c r="F6" s="12"/>
      <c r="G6" s="223"/>
      <c r="H6" s="223"/>
      <c r="J6" s="224"/>
      <c r="K6" s="224"/>
      <c r="L6" s="224"/>
    </row>
    <row r="7" spans="1:54" s="7" customFormat="1">
      <c r="A7" s="8" t="s">
        <v>12</v>
      </c>
      <c r="B7" s="256" t="s">
        <v>33</v>
      </c>
      <c r="C7" s="257"/>
      <c r="D7" s="258"/>
      <c r="E7" s="9">
        <f>'[2]1 komíny'!H20</f>
        <v>14479.3748</v>
      </c>
      <c r="F7" s="240"/>
      <c r="G7" s="238">
        <f>'Změna č. 1_těžitelnost'!H56</f>
        <v>156611.57248487999</v>
      </c>
      <c r="H7" s="238">
        <f>'Změna č. 1_těžitelnost'!I56</f>
        <v>-26611.200000000001</v>
      </c>
      <c r="J7" s="222">
        <v>0</v>
      </c>
      <c r="K7" s="222">
        <v>0</v>
      </c>
      <c r="L7" s="221">
        <v>0</v>
      </c>
    </row>
    <row r="8" spans="1:54" s="7" customFormat="1">
      <c r="A8" s="8" t="s">
        <v>13</v>
      </c>
      <c r="B8" s="249" t="s">
        <v>122</v>
      </c>
      <c r="C8" s="250"/>
      <c r="D8" s="251"/>
      <c r="E8" s="9">
        <f>'[2]2 klenba schodiště'!H20</f>
        <v>5056.0304800000004</v>
      </c>
      <c r="F8" s="241"/>
      <c r="G8" s="239">
        <f>'Změna č. 2_azbest_přípočty'!G40</f>
        <v>241470.5</v>
      </c>
      <c r="H8" s="239">
        <f>'Změna č. 2_azbest_odpočty'!G17</f>
        <v>-72965.2</v>
      </c>
      <c r="J8" s="10">
        <v>0</v>
      </c>
      <c r="K8" s="10">
        <v>0</v>
      </c>
      <c r="L8" s="9">
        <v>0</v>
      </c>
    </row>
    <row r="9" spans="1:54" s="7" customFormat="1">
      <c r="A9" s="8" t="s">
        <v>14</v>
      </c>
      <c r="B9" s="249" t="s">
        <v>182</v>
      </c>
      <c r="C9" s="250"/>
      <c r="D9" s="251"/>
      <c r="E9" s="9">
        <f>'[2]3 zakrytí otvorů'!H17</f>
        <v>6255.0720000000001</v>
      </c>
      <c r="F9" s="241"/>
      <c r="G9" s="239">
        <f>'Změna č. 3_nový sklep'!G134</f>
        <v>268492.56186949997</v>
      </c>
      <c r="H9" s="239">
        <v>0</v>
      </c>
      <c r="J9" s="10">
        <v>0</v>
      </c>
      <c r="K9" s="10">
        <v>0</v>
      </c>
      <c r="L9" s="9">
        <v>0</v>
      </c>
    </row>
    <row r="10" spans="1:54" s="7" customFormat="1" ht="15.75" thickBot="1">
      <c r="A10" s="8" t="s">
        <v>15</v>
      </c>
      <c r="B10" s="249" t="s">
        <v>294</v>
      </c>
      <c r="C10" s="250"/>
      <c r="D10" s="251"/>
      <c r="E10" s="9">
        <v>0</v>
      </c>
      <c r="F10" s="241"/>
      <c r="G10" s="239">
        <f>'Změna č. 4_odvodnění sklepa'!G59</f>
        <v>15582.20912</v>
      </c>
      <c r="H10" s="239">
        <v>0</v>
      </c>
      <c r="J10" s="10">
        <v>0</v>
      </c>
      <c r="K10" s="10">
        <v>0</v>
      </c>
      <c r="L10" s="9">
        <v>0</v>
      </c>
    </row>
    <row r="11" spans="1:54" s="7" customFormat="1" ht="15.75" hidden="1" thickBot="1">
      <c r="A11" s="8" t="s">
        <v>16</v>
      </c>
      <c r="B11" s="249"/>
      <c r="C11" s="250"/>
      <c r="D11" s="251"/>
      <c r="E11" s="9">
        <f>'[2]5 dilatace'!H14</f>
        <v>667.5</v>
      </c>
      <c r="F11" s="241"/>
      <c r="G11" s="239"/>
      <c r="H11" s="239">
        <v>0</v>
      </c>
      <c r="J11" s="10">
        <v>0</v>
      </c>
      <c r="K11" s="10">
        <v>0</v>
      </c>
      <c r="L11" s="9">
        <v>0</v>
      </c>
    </row>
    <row r="12" spans="1:54" s="7" customFormat="1" ht="15.75" hidden="1" thickBot="1">
      <c r="A12" s="8" t="s">
        <v>17</v>
      </c>
      <c r="B12" s="249"/>
      <c r="C12" s="250"/>
      <c r="D12" s="251"/>
      <c r="E12" s="9">
        <f>'[2]6 provizorní stupně'!H14</f>
        <v>33469.600000000006</v>
      </c>
      <c r="F12" s="241"/>
      <c r="G12" s="239"/>
      <c r="H12" s="239">
        <v>0</v>
      </c>
      <c r="J12" s="10">
        <v>0</v>
      </c>
      <c r="K12" s="10">
        <v>0</v>
      </c>
      <c r="L12" s="9">
        <v>0</v>
      </c>
    </row>
    <row r="13" spans="1:54" s="19" customFormat="1" ht="13.5" thickBot="1">
      <c r="A13" s="12"/>
      <c r="B13" s="13" t="s">
        <v>18</v>
      </c>
      <c r="C13" s="13"/>
      <c r="D13" s="14"/>
      <c r="E13" s="15">
        <f>SUM(E7:E12)</f>
        <v>59927.577280000005</v>
      </c>
      <c r="F13" s="237"/>
      <c r="G13" s="245">
        <f t="shared" ref="G13:L13" si="0">SUM(G7:G12)</f>
        <v>682156.84347437997</v>
      </c>
      <c r="H13" s="244">
        <f t="shared" si="0"/>
        <v>-99576.4</v>
      </c>
      <c r="J13" s="16">
        <f t="shared" si="0"/>
        <v>0</v>
      </c>
      <c r="K13" s="17">
        <f t="shared" si="0"/>
        <v>0</v>
      </c>
      <c r="L13" s="18">
        <f t="shared" si="0"/>
        <v>0</v>
      </c>
    </row>
    <row r="14" spans="1:54">
      <c r="A14" s="20"/>
      <c r="B14" s="20"/>
      <c r="C14" s="20"/>
      <c r="D14" s="20"/>
      <c r="E14" s="20"/>
      <c r="F14" s="20"/>
      <c r="G14" s="20"/>
      <c r="H14" s="20"/>
      <c r="I14" s="20"/>
    </row>
    <row r="15" spans="1:54" ht="18">
      <c r="A15" s="21"/>
      <c r="B15" s="21"/>
      <c r="C15" s="21"/>
      <c r="D15" s="21"/>
      <c r="E15" s="21"/>
      <c r="F15" s="22"/>
      <c r="G15" s="22"/>
      <c r="H15" s="22"/>
      <c r="I15" s="22"/>
      <c r="AX15" s="23"/>
      <c r="AY15" s="23"/>
      <c r="AZ15" s="23"/>
      <c r="BA15" s="23"/>
      <c r="BB15" s="23"/>
    </row>
    <row r="16" spans="1:54" ht="18" hidden="1">
      <c r="A16" s="21"/>
      <c r="B16" s="271" t="s">
        <v>19</v>
      </c>
      <c r="C16" s="272"/>
      <c r="D16" s="273"/>
      <c r="E16" s="11" t="e">
        <f>#REF!+#REF!+#REF!+#REF!+#REF!+#REF!+#REF!+#REF!+#REF!+#REF!</f>
        <v>#REF!</v>
      </c>
      <c r="F16" s="22"/>
      <c r="G16" s="22"/>
      <c r="H16" s="22"/>
      <c r="I16" s="22"/>
      <c r="AX16" s="23"/>
      <c r="AY16" s="23"/>
      <c r="AZ16" s="23"/>
      <c r="BA16" s="23"/>
      <c r="BB16" s="23"/>
    </row>
    <row r="17" spans="1:12">
      <c r="A17" s="24"/>
      <c r="B17" s="24"/>
      <c r="C17" s="24"/>
      <c r="D17" s="24"/>
      <c r="E17" s="24"/>
      <c r="F17" s="24"/>
      <c r="G17" s="24"/>
      <c r="H17" s="24"/>
      <c r="I17" s="24"/>
    </row>
    <row r="18" spans="1:12" ht="15.75" thickBot="1">
      <c r="A18" s="24"/>
      <c r="B18" s="24"/>
      <c r="C18" s="24"/>
      <c r="D18" s="24"/>
      <c r="E18" s="24"/>
      <c r="F18" s="24"/>
      <c r="G18" s="24"/>
      <c r="H18" s="25" t="s">
        <v>20</v>
      </c>
      <c r="I18" s="25" t="s">
        <v>321</v>
      </c>
    </row>
    <row r="19" spans="1:12" ht="15.75" thickBot="1">
      <c r="B19" s="274" t="s">
        <v>21</v>
      </c>
      <c r="C19" s="275"/>
      <c r="D19" s="275"/>
      <c r="E19" s="275"/>
      <c r="F19" s="276"/>
      <c r="G19" s="235">
        <f>G13</f>
        <v>682156.84347437997</v>
      </c>
      <c r="H19" s="235">
        <f>G19*0.21</f>
        <v>143252.93712961979</v>
      </c>
      <c r="I19" s="235">
        <f>G19+H19</f>
        <v>825409.78060399974</v>
      </c>
    </row>
    <row r="20" spans="1:12" ht="15.75" thickBot="1">
      <c r="B20" s="277" t="s">
        <v>22</v>
      </c>
      <c r="C20" s="278"/>
      <c r="D20" s="278"/>
      <c r="E20" s="278"/>
      <c r="F20" s="279"/>
      <c r="G20" s="244">
        <f>H13</f>
        <v>-99576.4</v>
      </c>
      <c r="H20" s="244">
        <f>G20*0.21</f>
        <v>-20911.043999999998</v>
      </c>
      <c r="I20" s="244">
        <f>G20+H20</f>
        <v>-120487.44399999999</v>
      </c>
    </row>
    <row r="21" spans="1:12" ht="15.75" thickBot="1">
      <c r="B21" s="262" t="s">
        <v>318</v>
      </c>
      <c r="C21" s="263"/>
      <c r="D21" s="263"/>
      <c r="E21" s="263"/>
      <c r="F21" s="264"/>
      <c r="G21" s="236">
        <f>G19+G20</f>
        <v>582580.44347437995</v>
      </c>
      <c r="H21" s="236">
        <f t="shared" ref="H21" si="1">H19+H20</f>
        <v>122341.8931296198</v>
      </c>
      <c r="I21" s="236">
        <f>G21+H21</f>
        <v>704922.33660399972</v>
      </c>
    </row>
    <row r="22" spans="1:12" hidden="1">
      <c r="B22" s="280" t="s">
        <v>23</v>
      </c>
      <c r="C22" s="281"/>
      <c r="D22" s="281"/>
      <c r="E22" s="281"/>
      <c r="F22" s="282"/>
      <c r="G22" s="226">
        <f>J13</f>
        <v>0</v>
      </c>
      <c r="H22" s="26">
        <f>G22*0.21</f>
        <v>0</v>
      </c>
      <c r="I22" s="26"/>
    </row>
    <row r="23" spans="1:12" hidden="1">
      <c r="B23" s="283" t="s">
        <v>24</v>
      </c>
      <c r="C23" s="284"/>
      <c r="D23" s="284"/>
      <c r="E23" s="284"/>
      <c r="F23" s="285"/>
      <c r="G23" s="28">
        <f>K13</f>
        <v>0</v>
      </c>
      <c r="H23" s="26">
        <f>G23*0.21</f>
        <v>0</v>
      </c>
      <c r="I23" s="26"/>
    </row>
    <row r="24" spans="1:12" hidden="1">
      <c r="B24" s="246" t="s">
        <v>25</v>
      </c>
      <c r="C24" s="247"/>
      <c r="D24" s="247"/>
      <c r="E24" s="247"/>
      <c r="F24" s="248"/>
      <c r="G24" s="29">
        <f>G22+G23</f>
        <v>0</v>
      </c>
      <c r="H24" s="26">
        <f>G24*0.21</f>
        <v>0</v>
      </c>
      <c r="I24" s="26"/>
    </row>
    <row r="25" spans="1:12">
      <c r="F25" s="27"/>
      <c r="G25" s="27"/>
      <c r="H25" s="27"/>
      <c r="I25" s="27"/>
    </row>
    <row r="26" spans="1:12">
      <c r="F26" s="27"/>
      <c r="G26" s="27"/>
      <c r="H26" s="27"/>
      <c r="I26" s="27"/>
    </row>
    <row r="27" spans="1:12">
      <c r="F27" s="27"/>
      <c r="G27" s="27"/>
      <c r="H27" s="27"/>
      <c r="I27" s="27"/>
    </row>
    <row r="28" spans="1:12">
      <c r="F28" s="27"/>
      <c r="G28" s="27"/>
      <c r="H28" s="27"/>
      <c r="I28" s="27"/>
    </row>
    <row r="29" spans="1:12">
      <c r="F29" s="27"/>
      <c r="G29" s="27"/>
      <c r="H29" s="27"/>
      <c r="I29" s="27"/>
      <c r="L29" s="19"/>
    </row>
    <row r="30" spans="1:12">
      <c r="F30" s="27"/>
      <c r="G30" s="27"/>
      <c r="H30" s="27"/>
      <c r="I30" s="27"/>
    </row>
    <row r="31" spans="1:12">
      <c r="F31" s="27"/>
      <c r="G31" s="27"/>
      <c r="H31" s="27"/>
      <c r="I31" s="27"/>
    </row>
    <row r="32" spans="1:12">
      <c r="F32" s="27"/>
      <c r="G32" s="27"/>
      <c r="H32" s="27"/>
      <c r="I32" s="27"/>
    </row>
    <row r="33" spans="6:9">
      <c r="F33" s="27"/>
      <c r="G33" s="27"/>
      <c r="H33" s="27"/>
      <c r="I33" s="27"/>
    </row>
    <row r="34" spans="6:9">
      <c r="F34" s="27"/>
      <c r="G34" s="27"/>
      <c r="H34" s="27"/>
      <c r="I34" s="27"/>
    </row>
    <row r="35" spans="6:9">
      <c r="F35" s="27"/>
      <c r="G35" s="27"/>
      <c r="H35" s="27"/>
      <c r="I35" s="27"/>
    </row>
    <row r="36" spans="6:9">
      <c r="F36" s="27"/>
      <c r="G36" s="27"/>
      <c r="H36" s="27"/>
      <c r="I36" s="27"/>
    </row>
    <row r="37" spans="6:9">
      <c r="F37" s="27"/>
      <c r="G37" s="27"/>
      <c r="H37" s="27"/>
      <c r="I37" s="27"/>
    </row>
    <row r="38" spans="6:9">
      <c r="F38" s="27"/>
      <c r="G38" s="27"/>
      <c r="H38" s="27"/>
      <c r="I38" s="27"/>
    </row>
    <row r="39" spans="6:9">
      <c r="F39" s="27"/>
      <c r="G39" s="27"/>
      <c r="H39" s="27"/>
      <c r="I39" s="27"/>
    </row>
    <row r="40" spans="6:9">
      <c r="F40" s="27"/>
      <c r="G40" s="27"/>
      <c r="H40" s="27"/>
      <c r="I40" s="27"/>
    </row>
    <row r="41" spans="6:9">
      <c r="F41" s="27"/>
      <c r="G41" s="27"/>
      <c r="H41" s="27"/>
      <c r="I41" s="27"/>
    </row>
    <row r="42" spans="6:9">
      <c r="F42" s="27"/>
      <c r="G42" s="27"/>
      <c r="H42" s="27"/>
      <c r="I42" s="27"/>
    </row>
    <row r="43" spans="6:9">
      <c r="F43" s="27"/>
      <c r="G43" s="27"/>
      <c r="H43" s="27"/>
      <c r="I43" s="27"/>
    </row>
    <row r="44" spans="6:9">
      <c r="F44" s="27"/>
      <c r="G44" s="27"/>
      <c r="H44" s="27"/>
      <c r="I44" s="27"/>
    </row>
    <row r="45" spans="6:9">
      <c r="F45" s="27"/>
      <c r="G45" s="27"/>
      <c r="H45" s="27"/>
      <c r="I45" s="27"/>
    </row>
    <row r="46" spans="6:9">
      <c r="F46" s="27"/>
      <c r="G46" s="27"/>
      <c r="H46" s="27"/>
      <c r="I46" s="27"/>
    </row>
    <row r="47" spans="6:9">
      <c r="F47" s="27"/>
      <c r="G47" s="27"/>
      <c r="H47" s="27"/>
      <c r="I47" s="27"/>
    </row>
    <row r="48" spans="6:9">
      <c r="F48" s="27"/>
      <c r="G48" s="27"/>
      <c r="H48" s="27"/>
      <c r="I48" s="27"/>
    </row>
    <row r="49" spans="6:9">
      <c r="F49" s="27"/>
      <c r="G49" s="27"/>
      <c r="H49" s="27"/>
      <c r="I49" s="27"/>
    </row>
    <row r="50" spans="6:9">
      <c r="F50" s="27"/>
      <c r="G50" s="27"/>
      <c r="H50" s="27"/>
      <c r="I50" s="27"/>
    </row>
    <row r="51" spans="6:9">
      <c r="F51" s="27"/>
      <c r="G51" s="27"/>
      <c r="H51" s="27"/>
      <c r="I51" s="27"/>
    </row>
    <row r="52" spans="6:9">
      <c r="F52" s="27"/>
      <c r="G52" s="27"/>
      <c r="H52" s="27"/>
      <c r="I52" s="27"/>
    </row>
    <row r="53" spans="6:9">
      <c r="F53" s="27"/>
      <c r="G53" s="27"/>
      <c r="H53" s="27"/>
      <c r="I53" s="27"/>
    </row>
    <row r="54" spans="6:9">
      <c r="F54" s="27"/>
      <c r="G54" s="27"/>
      <c r="H54" s="27"/>
      <c r="I54" s="27"/>
    </row>
    <row r="55" spans="6:9">
      <c r="F55" s="27"/>
      <c r="G55" s="27"/>
      <c r="H55" s="27"/>
      <c r="I55" s="27"/>
    </row>
    <row r="56" spans="6:9">
      <c r="F56" s="27"/>
      <c r="G56" s="27"/>
      <c r="H56" s="27"/>
      <c r="I56" s="27"/>
    </row>
    <row r="57" spans="6:9">
      <c r="F57" s="27"/>
      <c r="G57" s="27"/>
      <c r="H57" s="27"/>
      <c r="I57" s="27"/>
    </row>
    <row r="58" spans="6:9">
      <c r="F58" s="27"/>
      <c r="G58" s="27"/>
      <c r="H58" s="27"/>
      <c r="I58" s="27"/>
    </row>
    <row r="59" spans="6:9">
      <c r="F59" s="27"/>
      <c r="G59" s="27"/>
      <c r="H59" s="27"/>
      <c r="I59" s="27"/>
    </row>
    <row r="60" spans="6:9">
      <c r="F60" s="27"/>
      <c r="G60" s="27"/>
      <c r="H60" s="27"/>
      <c r="I60" s="27"/>
    </row>
    <row r="61" spans="6:9">
      <c r="F61" s="27"/>
      <c r="G61" s="27"/>
      <c r="H61" s="27"/>
      <c r="I61" s="27"/>
    </row>
    <row r="62" spans="6:9">
      <c r="F62" s="27"/>
      <c r="G62" s="27"/>
      <c r="H62" s="27"/>
      <c r="I62" s="27"/>
    </row>
    <row r="63" spans="6:9">
      <c r="F63" s="27"/>
      <c r="G63" s="27"/>
      <c r="H63" s="27"/>
      <c r="I63" s="27"/>
    </row>
    <row r="64" spans="6:9">
      <c r="F64" s="27"/>
      <c r="G64" s="27"/>
      <c r="H64" s="27"/>
      <c r="I64" s="27"/>
    </row>
    <row r="65" spans="6:9">
      <c r="F65" s="27"/>
      <c r="G65" s="27"/>
      <c r="H65" s="27"/>
      <c r="I65" s="27"/>
    </row>
    <row r="66" spans="6:9">
      <c r="F66" s="27"/>
      <c r="G66" s="27"/>
      <c r="H66" s="27"/>
      <c r="I66" s="27"/>
    </row>
    <row r="67" spans="6:9">
      <c r="F67" s="27"/>
      <c r="G67" s="27"/>
      <c r="H67" s="27"/>
      <c r="I67" s="27"/>
    </row>
    <row r="68" spans="6:9">
      <c r="F68" s="27"/>
      <c r="G68" s="27"/>
      <c r="H68" s="27"/>
      <c r="I68" s="27"/>
    </row>
  </sheetData>
  <mergeCells count="18">
    <mergeCell ref="B22:F22"/>
    <mergeCell ref="B23:F23"/>
    <mergeCell ref="B24:F24"/>
    <mergeCell ref="B11:D11"/>
    <mergeCell ref="B12:D12"/>
    <mergeCell ref="A1:B1"/>
    <mergeCell ref="A2:B2"/>
    <mergeCell ref="B7:D7"/>
    <mergeCell ref="B8:D8"/>
    <mergeCell ref="B9:D9"/>
    <mergeCell ref="B10:D10"/>
    <mergeCell ref="B6:D6"/>
    <mergeCell ref="B21:F21"/>
    <mergeCell ref="C1:H1"/>
    <mergeCell ref="C2:H2"/>
    <mergeCell ref="B16:D16"/>
    <mergeCell ref="B19:F19"/>
    <mergeCell ref="B20:F20"/>
  </mergeCells>
  <pageMargins left="0.7" right="0.7" top="0.78740157499999996" bottom="0.78740157499999996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82"/>
  <sheetViews>
    <sheetView topLeftCell="C31" workbookViewId="0">
      <selection activeCell="H56" sqref="H56"/>
    </sheetView>
  </sheetViews>
  <sheetFormatPr defaultRowHeight="12.75"/>
  <cols>
    <col min="1" max="1" width="12.7109375" style="126" customWidth="1"/>
    <col min="2" max="2" width="56.28515625" style="126" customWidth="1"/>
    <col min="3" max="3" width="56.28515625" style="135" customWidth="1"/>
    <col min="4" max="4" width="4.85546875" style="126" customWidth="1"/>
    <col min="5" max="5" width="9.85546875" style="126" customWidth="1"/>
    <col min="6" max="6" width="12.42578125" style="126" customWidth="1"/>
    <col min="7" max="8" width="13.5703125" style="126" customWidth="1"/>
    <col min="9" max="9" width="15.7109375" style="126" customWidth="1"/>
    <col min="10" max="11" width="8.85546875" style="126" customWidth="1"/>
    <col min="12" max="17" width="10.7109375" style="126" customWidth="1"/>
    <col min="18" max="256" width="9.140625" style="126"/>
    <col min="257" max="257" width="12.7109375" style="126" customWidth="1"/>
    <col min="258" max="259" width="56.28515625" style="126" customWidth="1"/>
    <col min="260" max="260" width="4.85546875" style="126" customWidth="1"/>
    <col min="261" max="261" width="9.85546875" style="126" customWidth="1"/>
    <col min="262" max="262" width="12.42578125" style="126" customWidth="1"/>
    <col min="263" max="264" width="13.5703125" style="126" customWidth="1"/>
    <col min="265" max="267" width="8.85546875" style="126" customWidth="1"/>
    <col min="268" max="273" width="10.7109375" style="126" customWidth="1"/>
    <col min="274" max="512" width="9.140625" style="126"/>
    <col min="513" max="513" width="12.7109375" style="126" customWidth="1"/>
    <col min="514" max="515" width="56.28515625" style="126" customWidth="1"/>
    <col min="516" max="516" width="4.85546875" style="126" customWidth="1"/>
    <col min="517" max="517" width="9.85546875" style="126" customWidth="1"/>
    <col min="518" max="518" width="12.42578125" style="126" customWidth="1"/>
    <col min="519" max="520" width="13.5703125" style="126" customWidth="1"/>
    <col min="521" max="523" width="8.85546875" style="126" customWidth="1"/>
    <col min="524" max="529" width="10.7109375" style="126" customWidth="1"/>
    <col min="530" max="768" width="9.140625" style="126"/>
    <col min="769" max="769" width="12.7109375" style="126" customWidth="1"/>
    <col min="770" max="771" width="56.28515625" style="126" customWidth="1"/>
    <col min="772" max="772" width="4.85546875" style="126" customWidth="1"/>
    <col min="773" max="773" width="9.85546875" style="126" customWidth="1"/>
    <col min="774" max="774" width="12.42578125" style="126" customWidth="1"/>
    <col min="775" max="776" width="13.5703125" style="126" customWidth="1"/>
    <col min="777" max="779" width="8.85546875" style="126" customWidth="1"/>
    <col min="780" max="785" width="10.7109375" style="126" customWidth="1"/>
    <col min="786" max="1024" width="9.140625" style="126"/>
    <col min="1025" max="1025" width="12.7109375" style="126" customWidth="1"/>
    <col min="1026" max="1027" width="56.28515625" style="126" customWidth="1"/>
    <col min="1028" max="1028" width="4.85546875" style="126" customWidth="1"/>
    <col min="1029" max="1029" width="9.85546875" style="126" customWidth="1"/>
    <col min="1030" max="1030" width="12.42578125" style="126" customWidth="1"/>
    <col min="1031" max="1032" width="13.5703125" style="126" customWidth="1"/>
    <col min="1033" max="1035" width="8.85546875" style="126" customWidth="1"/>
    <col min="1036" max="1041" width="10.7109375" style="126" customWidth="1"/>
    <col min="1042" max="1280" width="9.140625" style="126"/>
    <col min="1281" max="1281" width="12.7109375" style="126" customWidth="1"/>
    <col min="1282" max="1283" width="56.28515625" style="126" customWidth="1"/>
    <col min="1284" max="1284" width="4.85546875" style="126" customWidth="1"/>
    <col min="1285" max="1285" width="9.85546875" style="126" customWidth="1"/>
    <col min="1286" max="1286" width="12.42578125" style="126" customWidth="1"/>
    <col min="1287" max="1288" width="13.5703125" style="126" customWidth="1"/>
    <col min="1289" max="1291" width="8.85546875" style="126" customWidth="1"/>
    <col min="1292" max="1297" width="10.7109375" style="126" customWidth="1"/>
    <col min="1298" max="1536" width="9.140625" style="126"/>
    <col min="1537" max="1537" width="12.7109375" style="126" customWidth="1"/>
    <col min="1538" max="1539" width="56.28515625" style="126" customWidth="1"/>
    <col min="1540" max="1540" width="4.85546875" style="126" customWidth="1"/>
    <col min="1541" max="1541" width="9.85546875" style="126" customWidth="1"/>
    <col min="1542" max="1542" width="12.42578125" style="126" customWidth="1"/>
    <col min="1543" max="1544" width="13.5703125" style="126" customWidth="1"/>
    <col min="1545" max="1547" width="8.85546875" style="126" customWidth="1"/>
    <col min="1548" max="1553" width="10.7109375" style="126" customWidth="1"/>
    <col min="1554" max="1792" width="9.140625" style="126"/>
    <col min="1793" max="1793" width="12.7109375" style="126" customWidth="1"/>
    <col min="1794" max="1795" width="56.28515625" style="126" customWidth="1"/>
    <col min="1796" max="1796" width="4.85546875" style="126" customWidth="1"/>
    <col min="1797" max="1797" width="9.85546875" style="126" customWidth="1"/>
    <col min="1798" max="1798" width="12.42578125" style="126" customWidth="1"/>
    <col min="1799" max="1800" width="13.5703125" style="126" customWidth="1"/>
    <col min="1801" max="1803" width="8.85546875" style="126" customWidth="1"/>
    <col min="1804" max="1809" width="10.7109375" style="126" customWidth="1"/>
    <col min="1810" max="2048" width="9.140625" style="126"/>
    <col min="2049" max="2049" width="12.7109375" style="126" customWidth="1"/>
    <col min="2050" max="2051" width="56.28515625" style="126" customWidth="1"/>
    <col min="2052" max="2052" width="4.85546875" style="126" customWidth="1"/>
    <col min="2053" max="2053" width="9.85546875" style="126" customWidth="1"/>
    <col min="2054" max="2054" width="12.42578125" style="126" customWidth="1"/>
    <col min="2055" max="2056" width="13.5703125" style="126" customWidth="1"/>
    <col min="2057" max="2059" width="8.85546875" style="126" customWidth="1"/>
    <col min="2060" max="2065" width="10.7109375" style="126" customWidth="1"/>
    <col min="2066" max="2304" width="9.140625" style="126"/>
    <col min="2305" max="2305" width="12.7109375" style="126" customWidth="1"/>
    <col min="2306" max="2307" width="56.28515625" style="126" customWidth="1"/>
    <col min="2308" max="2308" width="4.85546875" style="126" customWidth="1"/>
    <col min="2309" max="2309" width="9.85546875" style="126" customWidth="1"/>
    <col min="2310" max="2310" width="12.42578125" style="126" customWidth="1"/>
    <col min="2311" max="2312" width="13.5703125" style="126" customWidth="1"/>
    <col min="2313" max="2315" width="8.85546875" style="126" customWidth="1"/>
    <col min="2316" max="2321" width="10.7109375" style="126" customWidth="1"/>
    <col min="2322" max="2560" width="9.140625" style="126"/>
    <col min="2561" max="2561" width="12.7109375" style="126" customWidth="1"/>
    <col min="2562" max="2563" width="56.28515625" style="126" customWidth="1"/>
    <col min="2564" max="2564" width="4.85546875" style="126" customWidth="1"/>
    <col min="2565" max="2565" width="9.85546875" style="126" customWidth="1"/>
    <col min="2566" max="2566" width="12.42578125" style="126" customWidth="1"/>
    <col min="2567" max="2568" width="13.5703125" style="126" customWidth="1"/>
    <col min="2569" max="2571" width="8.85546875" style="126" customWidth="1"/>
    <col min="2572" max="2577" width="10.7109375" style="126" customWidth="1"/>
    <col min="2578" max="2816" width="9.140625" style="126"/>
    <col min="2817" max="2817" width="12.7109375" style="126" customWidth="1"/>
    <col min="2818" max="2819" width="56.28515625" style="126" customWidth="1"/>
    <col min="2820" max="2820" width="4.85546875" style="126" customWidth="1"/>
    <col min="2821" max="2821" width="9.85546875" style="126" customWidth="1"/>
    <col min="2822" max="2822" width="12.42578125" style="126" customWidth="1"/>
    <col min="2823" max="2824" width="13.5703125" style="126" customWidth="1"/>
    <col min="2825" max="2827" width="8.85546875" style="126" customWidth="1"/>
    <col min="2828" max="2833" width="10.7109375" style="126" customWidth="1"/>
    <col min="2834" max="3072" width="9.140625" style="126"/>
    <col min="3073" max="3073" width="12.7109375" style="126" customWidth="1"/>
    <col min="3074" max="3075" width="56.28515625" style="126" customWidth="1"/>
    <col min="3076" max="3076" width="4.85546875" style="126" customWidth="1"/>
    <col min="3077" max="3077" width="9.85546875" style="126" customWidth="1"/>
    <col min="3078" max="3078" width="12.42578125" style="126" customWidth="1"/>
    <col min="3079" max="3080" width="13.5703125" style="126" customWidth="1"/>
    <col min="3081" max="3083" width="8.85546875" style="126" customWidth="1"/>
    <col min="3084" max="3089" width="10.7109375" style="126" customWidth="1"/>
    <col min="3090" max="3328" width="9.140625" style="126"/>
    <col min="3329" max="3329" width="12.7109375" style="126" customWidth="1"/>
    <col min="3330" max="3331" width="56.28515625" style="126" customWidth="1"/>
    <col min="3332" max="3332" width="4.85546875" style="126" customWidth="1"/>
    <col min="3333" max="3333" width="9.85546875" style="126" customWidth="1"/>
    <col min="3334" max="3334" width="12.42578125" style="126" customWidth="1"/>
    <col min="3335" max="3336" width="13.5703125" style="126" customWidth="1"/>
    <col min="3337" max="3339" width="8.85546875" style="126" customWidth="1"/>
    <col min="3340" max="3345" width="10.7109375" style="126" customWidth="1"/>
    <col min="3346" max="3584" width="9.140625" style="126"/>
    <col min="3585" max="3585" width="12.7109375" style="126" customWidth="1"/>
    <col min="3586" max="3587" width="56.28515625" style="126" customWidth="1"/>
    <col min="3588" max="3588" width="4.85546875" style="126" customWidth="1"/>
    <col min="3589" max="3589" width="9.85546875" style="126" customWidth="1"/>
    <col min="3590" max="3590" width="12.42578125" style="126" customWidth="1"/>
    <col min="3591" max="3592" width="13.5703125" style="126" customWidth="1"/>
    <col min="3593" max="3595" width="8.85546875" style="126" customWidth="1"/>
    <col min="3596" max="3601" width="10.7109375" style="126" customWidth="1"/>
    <col min="3602" max="3840" width="9.140625" style="126"/>
    <col min="3841" max="3841" width="12.7109375" style="126" customWidth="1"/>
    <col min="3842" max="3843" width="56.28515625" style="126" customWidth="1"/>
    <col min="3844" max="3844" width="4.85546875" style="126" customWidth="1"/>
    <col min="3845" max="3845" width="9.85546875" style="126" customWidth="1"/>
    <col min="3846" max="3846" width="12.42578125" style="126" customWidth="1"/>
    <col min="3847" max="3848" width="13.5703125" style="126" customWidth="1"/>
    <col min="3849" max="3851" width="8.85546875" style="126" customWidth="1"/>
    <col min="3852" max="3857" width="10.7109375" style="126" customWidth="1"/>
    <col min="3858" max="4096" width="9.140625" style="126"/>
    <col min="4097" max="4097" width="12.7109375" style="126" customWidth="1"/>
    <col min="4098" max="4099" width="56.28515625" style="126" customWidth="1"/>
    <col min="4100" max="4100" width="4.85546875" style="126" customWidth="1"/>
    <col min="4101" max="4101" width="9.85546875" style="126" customWidth="1"/>
    <col min="4102" max="4102" width="12.42578125" style="126" customWidth="1"/>
    <col min="4103" max="4104" width="13.5703125" style="126" customWidth="1"/>
    <col min="4105" max="4107" width="8.85546875" style="126" customWidth="1"/>
    <col min="4108" max="4113" width="10.7109375" style="126" customWidth="1"/>
    <col min="4114" max="4352" width="9.140625" style="126"/>
    <col min="4353" max="4353" width="12.7109375" style="126" customWidth="1"/>
    <col min="4354" max="4355" width="56.28515625" style="126" customWidth="1"/>
    <col min="4356" max="4356" width="4.85546875" style="126" customWidth="1"/>
    <col min="4357" max="4357" width="9.85546875" style="126" customWidth="1"/>
    <col min="4358" max="4358" width="12.42578125" style="126" customWidth="1"/>
    <col min="4359" max="4360" width="13.5703125" style="126" customWidth="1"/>
    <col min="4361" max="4363" width="8.85546875" style="126" customWidth="1"/>
    <col min="4364" max="4369" width="10.7109375" style="126" customWidth="1"/>
    <col min="4370" max="4608" width="9.140625" style="126"/>
    <col min="4609" max="4609" width="12.7109375" style="126" customWidth="1"/>
    <col min="4610" max="4611" width="56.28515625" style="126" customWidth="1"/>
    <col min="4612" max="4612" width="4.85546875" style="126" customWidth="1"/>
    <col min="4613" max="4613" width="9.85546875" style="126" customWidth="1"/>
    <col min="4614" max="4614" width="12.42578125" style="126" customWidth="1"/>
    <col min="4615" max="4616" width="13.5703125" style="126" customWidth="1"/>
    <col min="4617" max="4619" width="8.85546875" style="126" customWidth="1"/>
    <col min="4620" max="4625" width="10.7109375" style="126" customWidth="1"/>
    <col min="4626" max="4864" width="9.140625" style="126"/>
    <col min="4865" max="4865" width="12.7109375" style="126" customWidth="1"/>
    <col min="4866" max="4867" width="56.28515625" style="126" customWidth="1"/>
    <col min="4868" max="4868" width="4.85546875" style="126" customWidth="1"/>
    <col min="4869" max="4869" width="9.85546875" style="126" customWidth="1"/>
    <col min="4870" max="4870" width="12.42578125" style="126" customWidth="1"/>
    <col min="4871" max="4872" width="13.5703125" style="126" customWidth="1"/>
    <col min="4873" max="4875" width="8.85546875" style="126" customWidth="1"/>
    <col min="4876" max="4881" width="10.7109375" style="126" customWidth="1"/>
    <col min="4882" max="5120" width="9.140625" style="126"/>
    <col min="5121" max="5121" width="12.7109375" style="126" customWidth="1"/>
    <col min="5122" max="5123" width="56.28515625" style="126" customWidth="1"/>
    <col min="5124" max="5124" width="4.85546875" style="126" customWidth="1"/>
    <col min="5125" max="5125" width="9.85546875" style="126" customWidth="1"/>
    <col min="5126" max="5126" width="12.42578125" style="126" customWidth="1"/>
    <col min="5127" max="5128" width="13.5703125" style="126" customWidth="1"/>
    <col min="5129" max="5131" width="8.85546875" style="126" customWidth="1"/>
    <col min="5132" max="5137" width="10.7109375" style="126" customWidth="1"/>
    <col min="5138" max="5376" width="9.140625" style="126"/>
    <col min="5377" max="5377" width="12.7109375" style="126" customWidth="1"/>
    <col min="5378" max="5379" width="56.28515625" style="126" customWidth="1"/>
    <col min="5380" max="5380" width="4.85546875" style="126" customWidth="1"/>
    <col min="5381" max="5381" width="9.85546875" style="126" customWidth="1"/>
    <col min="5382" max="5382" width="12.42578125" style="126" customWidth="1"/>
    <col min="5383" max="5384" width="13.5703125" style="126" customWidth="1"/>
    <col min="5385" max="5387" width="8.85546875" style="126" customWidth="1"/>
    <col min="5388" max="5393" width="10.7109375" style="126" customWidth="1"/>
    <col min="5394" max="5632" width="9.140625" style="126"/>
    <col min="5633" max="5633" width="12.7109375" style="126" customWidth="1"/>
    <col min="5634" max="5635" width="56.28515625" style="126" customWidth="1"/>
    <col min="5636" max="5636" width="4.85546875" style="126" customWidth="1"/>
    <col min="5637" max="5637" width="9.85546875" style="126" customWidth="1"/>
    <col min="5638" max="5638" width="12.42578125" style="126" customWidth="1"/>
    <col min="5639" max="5640" width="13.5703125" style="126" customWidth="1"/>
    <col min="5641" max="5643" width="8.85546875" style="126" customWidth="1"/>
    <col min="5644" max="5649" width="10.7109375" style="126" customWidth="1"/>
    <col min="5650" max="5888" width="9.140625" style="126"/>
    <col min="5889" max="5889" width="12.7109375" style="126" customWidth="1"/>
    <col min="5890" max="5891" width="56.28515625" style="126" customWidth="1"/>
    <col min="5892" max="5892" width="4.85546875" style="126" customWidth="1"/>
    <col min="5893" max="5893" width="9.85546875" style="126" customWidth="1"/>
    <col min="5894" max="5894" width="12.42578125" style="126" customWidth="1"/>
    <col min="5895" max="5896" width="13.5703125" style="126" customWidth="1"/>
    <col min="5897" max="5899" width="8.85546875" style="126" customWidth="1"/>
    <col min="5900" max="5905" width="10.7109375" style="126" customWidth="1"/>
    <col min="5906" max="6144" width="9.140625" style="126"/>
    <col min="6145" max="6145" width="12.7109375" style="126" customWidth="1"/>
    <col min="6146" max="6147" width="56.28515625" style="126" customWidth="1"/>
    <col min="6148" max="6148" width="4.85546875" style="126" customWidth="1"/>
    <col min="6149" max="6149" width="9.85546875" style="126" customWidth="1"/>
    <col min="6150" max="6150" width="12.42578125" style="126" customWidth="1"/>
    <col min="6151" max="6152" width="13.5703125" style="126" customWidth="1"/>
    <col min="6153" max="6155" width="8.85546875" style="126" customWidth="1"/>
    <col min="6156" max="6161" width="10.7109375" style="126" customWidth="1"/>
    <col min="6162" max="6400" width="9.140625" style="126"/>
    <col min="6401" max="6401" width="12.7109375" style="126" customWidth="1"/>
    <col min="6402" max="6403" width="56.28515625" style="126" customWidth="1"/>
    <col min="6404" max="6404" width="4.85546875" style="126" customWidth="1"/>
    <col min="6405" max="6405" width="9.85546875" style="126" customWidth="1"/>
    <col min="6406" max="6406" width="12.42578125" style="126" customWidth="1"/>
    <col min="6407" max="6408" width="13.5703125" style="126" customWidth="1"/>
    <col min="6409" max="6411" width="8.85546875" style="126" customWidth="1"/>
    <col min="6412" max="6417" width="10.7109375" style="126" customWidth="1"/>
    <col min="6418" max="6656" width="9.140625" style="126"/>
    <col min="6657" max="6657" width="12.7109375" style="126" customWidth="1"/>
    <col min="6658" max="6659" width="56.28515625" style="126" customWidth="1"/>
    <col min="6660" max="6660" width="4.85546875" style="126" customWidth="1"/>
    <col min="6661" max="6661" width="9.85546875" style="126" customWidth="1"/>
    <col min="6662" max="6662" width="12.42578125" style="126" customWidth="1"/>
    <col min="6663" max="6664" width="13.5703125" style="126" customWidth="1"/>
    <col min="6665" max="6667" width="8.85546875" style="126" customWidth="1"/>
    <col min="6668" max="6673" width="10.7109375" style="126" customWidth="1"/>
    <col min="6674" max="6912" width="9.140625" style="126"/>
    <col min="6913" max="6913" width="12.7109375" style="126" customWidth="1"/>
    <col min="6914" max="6915" width="56.28515625" style="126" customWidth="1"/>
    <col min="6916" max="6916" width="4.85546875" style="126" customWidth="1"/>
    <col min="6917" max="6917" width="9.85546875" style="126" customWidth="1"/>
    <col min="6918" max="6918" width="12.42578125" style="126" customWidth="1"/>
    <col min="6919" max="6920" width="13.5703125" style="126" customWidth="1"/>
    <col min="6921" max="6923" width="8.85546875" style="126" customWidth="1"/>
    <col min="6924" max="6929" width="10.7109375" style="126" customWidth="1"/>
    <col min="6930" max="7168" width="9.140625" style="126"/>
    <col min="7169" max="7169" width="12.7109375" style="126" customWidth="1"/>
    <col min="7170" max="7171" width="56.28515625" style="126" customWidth="1"/>
    <col min="7172" max="7172" width="4.85546875" style="126" customWidth="1"/>
    <col min="7173" max="7173" width="9.85546875" style="126" customWidth="1"/>
    <col min="7174" max="7174" width="12.42578125" style="126" customWidth="1"/>
    <col min="7175" max="7176" width="13.5703125" style="126" customWidth="1"/>
    <col min="7177" max="7179" width="8.85546875" style="126" customWidth="1"/>
    <col min="7180" max="7185" width="10.7109375" style="126" customWidth="1"/>
    <col min="7186" max="7424" width="9.140625" style="126"/>
    <col min="7425" max="7425" width="12.7109375" style="126" customWidth="1"/>
    <col min="7426" max="7427" width="56.28515625" style="126" customWidth="1"/>
    <col min="7428" max="7428" width="4.85546875" style="126" customWidth="1"/>
    <col min="7429" max="7429" width="9.85546875" style="126" customWidth="1"/>
    <col min="7430" max="7430" width="12.42578125" style="126" customWidth="1"/>
    <col min="7431" max="7432" width="13.5703125" style="126" customWidth="1"/>
    <col min="7433" max="7435" width="8.85546875" style="126" customWidth="1"/>
    <col min="7436" max="7441" width="10.7109375" style="126" customWidth="1"/>
    <col min="7442" max="7680" width="9.140625" style="126"/>
    <col min="7681" max="7681" width="12.7109375" style="126" customWidth="1"/>
    <col min="7682" max="7683" width="56.28515625" style="126" customWidth="1"/>
    <col min="7684" max="7684" width="4.85546875" style="126" customWidth="1"/>
    <col min="7685" max="7685" width="9.85546875" style="126" customWidth="1"/>
    <col min="7686" max="7686" width="12.42578125" style="126" customWidth="1"/>
    <col min="7687" max="7688" width="13.5703125" style="126" customWidth="1"/>
    <col min="7689" max="7691" width="8.85546875" style="126" customWidth="1"/>
    <col min="7692" max="7697" width="10.7109375" style="126" customWidth="1"/>
    <col min="7698" max="7936" width="9.140625" style="126"/>
    <col min="7937" max="7937" width="12.7109375" style="126" customWidth="1"/>
    <col min="7938" max="7939" width="56.28515625" style="126" customWidth="1"/>
    <col min="7940" max="7940" width="4.85546875" style="126" customWidth="1"/>
    <col min="7941" max="7941" width="9.85546875" style="126" customWidth="1"/>
    <col min="7942" max="7942" width="12.42578125" style="126" customWidth="1"/>
    <col min="7943" max="7944" width="13.5703125" style="126" customWidth="1"/>
    <col min="7945" max="7947" width="8.85546875" style="126" customWidth="1"/>
    <col min="7948" max="7953" width="10.7109375" style="126" customWidth="1"/>
    <col min="7954" max="8192" width="9.140625" style="126"/>
    <col min="8193" max="8193" width="12.7109375" style="126" customWidth="1"/>
    <col min="8194" max="8195" width="56.28515625" style="126" customWidth="1"/>
    <col min="8196" max="8196" width="4.85546875" style="126" customWidth="1"/>
    <col min="8197" max="8197" width="9.85546875" style="126" customWidth="1"/>
    <col min="8198" max="8198" width="12.42578125" style="126" customWidth="1"/>
    <col min="8199" max="8200" width="13.5703125" style="126" customWidth="1"/>
    <col min="8201" max="8203" width="8.85546875" style="126" customWidth="1"/>
    <col min="8204" max="8209" width="10.7109375" style="126" customWidth="1"/>
    <col min="8210" max="8448" width="9.140625" style="126"/>
    <col min="8449" max="8449" width="12.7109375" style="126" customWidth="1"/>
    <col min="8450" max="8451" width="56.28515625" style="126" customWidth="1"/>
    <col min="8452" max="8452" width="4.85546875" style="126" customWidth="1"/>
    <col min="8453" max="8453" width="9.85546875" style="126" customWidth="1"/>
    <col min="8454" max="8454" width="12.42578125" style="126" customWidth="1"/>
    <col min="8455" max="8456" width="13.5703125" style="126" customWidth="1"/>
    <col min="8457" max="8459" width="8.85546875" style="126" customWidth="1"/>
    <col min="8460" max="8465" width="10.7109375" style="126" customWidth="1"/>
    <col min="8466" max="8704" width="9.140625" style="126"/>
    <col min="8705" max="8705" width="12.7109375" style="126" customWidth="1"/>
    <col min="8706" max="8707" width="56.28515625" style="126" customWidth="1"/>
    <col min="8708" max="8708" width="4.85546875" style="126" customWidth="1"/>
    <col min="8709" max="8709" width="9.85546875" style="126" customWidth="1"/>
    <col min="8710" max="8710" width="12.42578125" style="126" customWidth="1"/>
    <col min="8711" max="8712" width="13.5703125" style="126" customWidth="1"/>
    <col min="8713" max="8715" width="8.85546875" style="126" customWidth="1"/>
    <col min="8716" max="8721" width="10.7109375" style="126" customWidth="1"/>
    <col min="8722" max="8960" width="9.140625" style="126"/>
    <col min="8961" max="8961" width="12.7109375" style="126" customWidth="1"/>
    <col min="8962" max="8963" width="56.28515625" style="126" customWidth="1"/>
    <col min="8964" max="8964" width="4.85546875" style="126" customWidth="1"/>
    <col min="8965" max="8965" width="9.85546875" style="126" customWidth="1"/>
    <col min="8966" max="8966" width="12.42578125" style="126" customWidth="1"/>
    <col min="8967" max="8968" width="13.5703125" style="126" customWidth="1"/>
    <col min="8969" max="8971" width="8.85546875" style="126" customWidth="1"/>
    <col min="8972" max="8977" width="10.7109375" style="126" customWidth="1"/>
    <col min="8978" max="9216" width="9.140625" style="126"/>
    <col min="9217" max="9217" width="12.7109375" style="126" customWidth="1"/>
    <col min="9218" max="9219" width="56.28515625" style="126" customWidth="1"/>
    <col min="9220" max="9220" width="4.85546875" style="126" customWidth="1"/>
    <col min="9221" max="9221" width="9.85546875" style="126" customWidth="1"/>
    <col min="9222" max="9222" width="12.42578125" style="126" customWidth="1"/>
    <col min="9223" max="9224" width="13.5703125" style="126" customWidth="1"/>
    <col min="9225" max="9227" width="8.85546875" style="126" customWidth="1"/>
    <col min="9228" max="9233" width="10.7109375" style="126" customWidth="1"/>
    <col min="9234" max="9472" width="9.140625" style="126"/>
    <col min="9473" max="9473" width="12.7109375" style="126" customWidth="1"/>
    <col min="9474" max="9475" width="56.28515625" style="126" customWidth="1"/>
    <col min="9476" max="9476" width="4.85546875" style="126" customWidth="1"/>
    <col min="9477" max="9477" width="9.85546875" style="126" customWidth="1"/>
    <col min="9478" max="9478" width="12.42578125" style="126" customWidth="1"/>
    <col min="9479" max="9480" width="13.5703125" style="126" customWidth="1"/>
    <col min="9481" max="9483" width="8.85546875" style="126" customWidth="1"/>
    <col min="9484" max="9489" width="10.7109375" style="126" customWidth="1"/>
    <col min="9490" max="9728" width="9.140625" style="126"/>
    <col min="9729" max="9729" width="12.7109375" style="126" customWidth="1"/>
    <col min="9730" max="9731" width="56.28515625" style="126" customWidth="1"/>
    <col min="9732" max="9732" width="4.85546875" style="126" customWidth="1"/>
    <col min="9733" max="9733" width="9.85546875" style="126" customWidth="1"/>
    <col min="9734" max="9734" width="12.42578125" style="126" customWidth="1"/>
    <col min="9735" max="9736" width="13.5703125" style="126" customWidth="1"/>
    <col min="9737" max="9739" width="8.85546875" style="126" customWidth="1"/>
    <col min="9740" max="9745" width="10.7109375" style="126" customWidth="1"/>
    <col min="9746" max="9984" width="9.140625" style="126"/>
    <col min="9985" max="9985" width="12.7109375" style="126" customWidth="1"/>
    <col min="9986" max="9987" width="56.28515625" style="126" customWidth="1"/>
    <col min="9988" max="9988" width="4.85546875" style="126" customWidth="1"/>
    <col min="9989" max="9989" width="9.85546875" style="126" customWidth="1"/>
    <col min="9990" max="9990" width="12.42578125" style="126" customWidth="1"/>
    <col min="9991" max="9992" width="13.5703125" style="126" customWidth="1"/>
    <col min="9993" max="9995" width="8.85546875" style="126" customWidth="1"/>
    <col min="9996" max="10001" width="10.7109375" style="126" customWidth="1"/>
    <col min="10002" max="10240" width="9.140625" style="126"/>
    <col min="10241" max="10241" width="12.7109375" style="126" customWidth="1"/>
    <col min="10242" max="10243" width="56.28515625" style="126" customWidth="1"/>
    <col min="10244" max="10244" width="4.85546875" style="126" customWidth="1"/>
    <col min="10245" max="10245" width="9.85546875" style="126" customWidth="1"/>
    <col min="10246" max="10246" width="12.42578125" style="126" customWidth="1"/>
    <col min="10247" max="10248" width="13.5703125" style="126" customWidth="1"/>
    <col min="10249" max="10251" width="8.85546875" style="126" customWidth="1"/>
    <col min="10252" max="10257" width="10.7109375" style="126" customWidth="1"/>
    <col min="10258" max="10496" width="9.140625" style="126"/>
    <col min="10497" max="10497" width="12.7109375" style="126" customWidth="1"/>
    <col min="10498" max="10499" width="56.28515625" style="126" customWidth="1"/>
    <col min="10500" max="10500" width="4.85546875" style="126" customWidth="1"/>
    <col min="10501" max="10501" width="9.85546875" style="126" customWidth="1"/>
    <col min="10502" max="10502" width="12.42578125" style="126" customWidth="1"/>
    <col min="10503" max="10504" width="13.5703125" style="126" customWidth="1"/>
    <col min="10505" max="10507" width="8.85546875" style="126" customWidth="1"/>
    <col min="10508" max="10513" width="10.7109375" style="126" customWidth="1"/>
    <col min="10514" max="10752" width="9.140625" style="126"/>
    <col min="10753" max="10753" width="12.7109375" style="126" customWidth="1"/>
    <col min="10754" max="10755" width="56.28515625" style="126" customWidth="1"/>
    <col min="10756" max="10756" width="4.85546875" style="126" customWidth="1"/>
    <col min="10757" max="10757" width="9.85546875" style="126" customWidth="1"/>
    <col min="10758" max="10758" width="12.42578125" style="126" customWidth="1"/>
    <col min="10759" max="10760" width="13.5703125" style="126" customWidth="1"/>
    <col min="10761" max="10763" width="8.85546875" style="126" customWidth="1"/>
    <col min="10764" max="10769" width="10.7109375" style="126" customWidth="1"/>
    <col min="10770" max="11008" width="9.140625" style="126"/>
    <col min="11009" max="11009" width="12.7109375" style="126" customWidth="1"/>
    <col min="11010" max="11011" width="56.28515625" style="126" customWidth="1"/>
    <col min="11012" max="11012" width="4.85546875" style="126" customWidth="1"/>
    <col min="11013" max="11013" width="9.85546875" style="126" customWidth="1"/>
    <col min="11014" max="11014" width="12.42578125" style="126" customWidth="1"/>
    <col min="11015" max="11016" width="13.5703125" style="126" customWidth="1"/>
    <col min="11017" max="11019" width="8.85546875" style="126" customWidth="1"/>
    <col min="11020" max="11025" width="10.7109375" style="126" customWidth="1"/>
    <col min="11026" max="11264" width="9.140625" style="126"/>
    <col min="11265" max="11265" width="12.7109375" style="126" customWidth="1"/>
    <col min="11266" max="11267" width="56.28515625" style="126" customWidth="1"/>
    <col min="11268" max="11268" width="4.85546875" style="126" customWidth="1"/>
    <col min="11269" max="11269" width="9.85546875" style="126" customWidth="1"/>
    <col min="11270" max="11270" width="12.42578125" style="126" customWidth="1"/>
    <col min="11271" max="11272" width="13.5703125" style="126" customWidth="1"/>
    <col min="11273" max="11275" width="8.85546875" style="126" customWidth="1"/>
    <col min="11276" max="11281" width="10.7109375" style="126" customWidth="1"/>
    <col min="11282" max="11520" width="9.140625" style="126"/>
    <col min="11521" max="11521" width="12.7109375" style="126" customWidth="1"/>
    <col min="11522" max="11523" width="56.28515625" style="126" customWidth="1"/>
    <col min="11524" max="11524" width="4.85546875" style="126" customWidth="1"/>
    <col min="11525" max="11525" width="9.85546875" style="126" customWidth="1"/>
    <col min="11526" max="11526" width="12.42578125" style="126" customWidth="1"/>
    <col min="11527" max="11528" width="13.5703125" style="126" customWidth="1"/>
    <col min="11529" max="11531" width="8.85546875" style="126" customWidth="1"/>
    <col min="11532" max="11537" width="10.7109375" style="126" customWidth="1"/>
    <col min="11538" max="11776" width="9.140625" style="126"/>
    <col min="11777" max="11777" width="12.7109375" style="126" customWidth="1"/>
    <col min="11778" max="11779" width="56.28515625" style="126" customWidth="1"/>
    <col min="11780" max="11780" width="4.85546875" style="126" customWidth="1"/>
    <col min="11781" max="11781" width="9.85546875" style="126" customWidth="1"/>
    <col min="11782" max="11782" width="12.42578125" style="126" customWidth="1"/>
    <col min="11783" max="11784" width="13.5703125" style="126" customWidth="1"/>
    <col min="11785" max="11787" width="8.85546875" style="126" customWidth="1"/>
    <col min="11788" max="11793" width="10.7109375" style="126" customWidth="1"/>
    <col min="11794" max="12032" width="9.140625" style="126"/>
    <col min="12033" max="12033" width="12.7109375" style="126" customWidth="1"/>
    <col min="12034" max="12035" width="56.28515625" style="126" customWidth="1"/>
    <col min="12036" max="12036" width="4.85546875" style="126" customWidth="1"/>
    <col min="12037" max="12037" width="9.85546875" style="126" customWidth="1"/>
    <col min="12038" max="12038" width="12.42578125" style="126" customWidth="1"/>
    <col min="12039" max="12040" width="13.5703125" style="126" customWidth="1"/>
    <col min="12041" max="12043" width="8.85546875" style="126" customWidth="1"/>
    <col min="12044" max="12049" width="10.7109375" style="126" customWidth="1"/>
    <col min="12050" max="12288" width="9.140625" style="126"/>
    <col min="12289" max="12289" width="12.7109375" style="126" customWidth="1"/>
    <col min="12290" max="12291" width="56.28515625" style="126" customWidth="1"/>
    <col min="12292" max="12292" width="4.85546875" style="126" customWidth="1"/>
    <col min="12293" max="12293" width="9.85546875" style="126" customWidth="1"/>
    <col min="12294" max="12294" width="12.42578125" style="126" customWidth="1"/>
    <col min="12295" max="12296" width="13.5703125" style="126" customWidth="1"/>
    <col min="12297" max="12299" width="8.85546875" style="126" customWidth="1"/>
    <col min="12300" max="12305" width="10.7109375" style="126" customWidth="1"/>
    <col min="12306" max="12544" width="9.140625" style="126"/>
    <col min="12545" max="12545" width="12.7109375" style="126" customWidth="1"/>
    <col min="12546" max="12547" width="56.28515625" style="126" customWidth="1"/>
    <col min="12548" max="12548" width="4.85546875" style="126" customWidth="1"/>
    <col min="12549" max="12549" width="9.85546875" style="126" customWidth="1"/>
    <col min="12550" max="12550" width="12.42578125" style="126" customWidth="1"/>
    <col min="12551" max="12552" width="13.5703125" style="126" customWidth="1"/>
    <col min="12553" max="12555" width="8.85546875" style="126" customWidth="1"/>
    <col min="12556" max="12561" width="10.7109375" style="126" customWidth="1"/>
    <col min="12562" max="12800" width="9.140625" style="126"/>
    <col min="12801" max="12801" width="12.7109375" style="126" customWidth="1"/>
    <col min="12802" max="12803" width="56.28515625" style="126" customWidth="1"/>
    <col min="12804" max="12804" width="4.85546875" style="126" customWidth="1"/>
    <col min="12805" max="12805" width="9.85546875" style="126" customWidth="1"/>
    <col min="12806" max="12806" width="12.42578125" style="126" customWidth="1"/>
    <col min="12807" max="12808" width="13.5703125" style="126" customWidth="1"/>
    <col min="12809" max="12811" width="8.85546875" style="126" customWidth="1"/>
    <col min="12812" max="12817" width="10.7109375" style="126" customWidth="1"/>
    <col min="12818" max="13056" width="9.140625" style="126"/>
    <col min="13057" max="13057" width="12.7109375" style="126" customWidth="1"/>
    <col min="13058" max="13059" width="56.28515625" style="126" customWidth="1"/>
    <col min="13060" max="13060" width="4.85546875" style="126" customWidth="1"/>
    <col min="13061" max="13061" width="9.85546875" style="126" customWidth="1"/>
    <col min="13062" max="13062" width="12.42578125" style="126" customWidth="1"/>
    <col min="13063" max="13064" width="13.5703125" style="126" customWidth="1"/>
    <col min="13065" max="13067" width="8.85546875" style="126" customWidth="1"/>
    <col min="13068" max="13073" width="10.7109375" style="126" customWidth="1"/>
    <col min="13074" max="13312" width="9.140625" style="126"/>
    <col min="13313" max="13313" width="12.7109375" style="126" customWidth="1"/>
    <col min="13314" max="13315" width="56.28515625" style="126" customWidth="1"/>
    <col min="13316" max="13316" width="4.85546875" style="126" customWidth="1"/>
    <col min="13317" max="13317" width="9.85546875" style="126" customWidth="1"/>
    <col min="13318" max="13318" width="12.42578125" style="126" customWidth="1"/>
    <col min="13319" max="13320" width="13.5703125" style="126" customWidth="1"/>
    <col min="13321" max="13323" width="8.85546875" style="126" customWidth="1"/>
    <col min="13324" max="13329" width="10.7109375" style="126" customWidth="1"/>
    <col min="13330" max="13568" width="9.140625" style="126"/>
    <col min="13569" max="13569" width="12.7109375" style="126" customWidth="1"/>
    <col min="13570" max="13571" width="56.28515625" style="126" customWidth="1"/>
    <col min="13572" max="13572" width="4.85546875" style="126" customWidth="1"/>
    <col min="13573" max="13573" width="9.85546875" style="126" customWidth="1"/>
    <col min="13574" max="13574" width="12.42578125" style="126" customWidth="1"/>
    <col min="13575" max="13576" width="13.5703125" style="126" customWidth="1"/>
    <col min="13577" max="13579" width="8.85546875" style="126" customWidth="1"/>
    <col min="13580" max="13585" width="10.7109375" style="126" customWidth="1"/>
    <col min="13586" max="13824" width="9.140625" style="126"/>
    <col min="13825" max="13825" width="12.7109375" style="126" customWidth="1"/>
    <col min="13826" max="13827" width="56.28515625" style="126" customWidth="1"/>
    <col min="13828" max="13828" width="4.85546875" style="126" customWidth="1"/>
    <col min="13829" max="13829" width="9.85546875" style="126" customWidth="1"/>
    <col min="13830" max="13830" width="12.42578125" style="126" customWidth="1"/>
    <col min="13831" max="13832" width="13.5703125" style="126" customWidth="1"/>
    <col min="13833" max="13835" width="8.85546875" style="126" customWidth="1"/>
    <col min="13836" max="13841" width="10.7109375" style="126" customWidth="1"/>
    <col min="13842" max="14080" width="9.140625" style="126"/>
    <col min="14081" max="14081" width="12.7109375" style="126" customWidth="1"/>
    <col min="14082" max="14083" width="56.28515625" style="126" customWidth="1"/>
    <col min="14084" max="14084" width="4.85546875" style="126" customWidth="1"/>
    <col min="14085" max="14085" width="9.85546875" style="126" customWidth="1"/>
    <col min="14086" max="14086" width="12.42578125" style="126" customWidth="1"/>
    <col min="14087" max="14088" width="13.5703125" style="126" customWidth="1"/>
    <col min="14089" max="14091" width="8.85546875" style="126" customWidth="1"/>
    <col min="14092" max="14097" width="10.7109375" style="126" customWidth="1"/>
    <col min="14098" max="14336" width="9.140625" style="126"/>
    <col min="14337" max="14337" width="12.7109375" style="126" customWidth="1"/>
    <col min="14338" max="14339" width="56.28515625" style="126" customWidth="1"/>
    <col min="14340" max="14340" width="4.85546875" style="126" customWidth="1"/>
    <col min="14341" max="14341" width="9.85546875" style="126" customWidth="1"/>
    <col min="14342" max="14342" width="12.42578125" style="126" customWidth="1"/>
    <col min="14343" max="14344" width="13.5703125" style="126" customWidth="1"/>
    <col min="14345" max="14347" width="8.85546875" style="126" customWidth="1"/>
    <col min="14348" max="14353" width="10.7109375" style="126" customWidth="1"/>
    <col min="14354" max="14592" width="9.140625" style="126"/>
    <col min="14593" max="14593" width="12.7109375" style="126" customWidth="1"/>
    <col min="14594" max="14595" width="56.28515625" style="126" customWidth="1"/>
    <col min="14596" max="14596" width="4.85546875" style="126" customWidth="1"/>
    <col min="14597" max="14597" width="9.85546875" style="126" customWidth="1"/>
    <col min="14598" max="14598" width="12.42578125" style="126" customWidth="1"/>
    <col min="14599" max="14600" width="13.5703125" style="126" customWidth="1"/>
    <col min="14601" max="14603" width="8.85546875" style="126" customWidth="1"/>
    <col min="14604" max="14609" width="10.7109375" style="126" customWidth="1"/>
    <col min="14610" max="14848" width="9.140625" style="126"/>
    <col min="14849" max="14849" width="12.7109375" style="126" customWidth="1"/>
    <col min="14850" max="14851" width="56.28515625" style="126" customWidth="1"/>
    <col min="14852" max="14852" width="4.85546875" style="126" customWidth="1"/>
    <col min="14853" max="14853" width="9.85546875" style="126" customWidth="1"/>
    <col min="14854" max="14854" width="12.42578125" style="126" customWidth="1"/>
    <col min="14855" max="14856" width="13.5703125" style="126" customWidth="1"/>
    <col min="14857" max="14859" width="8.85546875" style="126" customWidth="1"/>
    <col min="14860" max="14865" width="10.7109375" style="126" customWidth="1"/>
    <col min="14866" max="15104" width="9.140625" style="126"/>
    <col min="15105" max="15105" width="12.7109375" style="126" customWidth="1"/>
    <col min="15106" max="15107" width="56.28515625" style="126" customWidth="1"/>
    <col min="15108" max="15108" width="4.85546875" style="126" customWidth="1"/>
    <col min="15109" max="15109" width="9.85546875" style="126" customWidth="1"/>
    <col min="15110" max="15110" width="12.42578125" style="126" customWidth="1"/>
    <col min="15111" max="15112" width="13.5703125" style="126" customWidth="1"/>
    <col min="15113" max="15115" width="8.85546875" style="126" customWidth="1"/>
    <col min="15116" max="15121" width="10.7109375" style="126" customWidth="1"/>
    <col min="15122" max="15360" width="9.140625" style="126"/>
    <col min="15361" max="15361" width="12.7109375" style="126" customWidth="1"/>
    <col min="15362" max="15363" width="56.28515625" style="126" customWidth="1"/>
    <col min="15364" max="15364" width="4.85546875" style="126" customWidth="1"/>
    <col min="15365" max="15365" width="9.85546875" style="126" customWidth="1"/>
    <col min="15366" max="15366" width="12.42578125" style="126" customWidth="1"/>
    <col min="15367" max="15368" width="13.5703125" style="126" customWidth="1"/>
    <col min="15369" max="15371" width="8.85546875" style="126" customWidth="1"/>
    <col min="15372" max="15377" width="10.7109375" style="126" customWidth="1"/>
    <col min="15378" max="15616" width="9.140625" style="126"/>
    <col min="15617" max="15617" width="12.7109375" style="126" customWidth="1"/>
    <col min="15618" max="15619" width="56.28515625" style="126" customWidth="1"/>
    <col min="15620" max="15620" width="4.85546875" style="126" customWidth="1"/>
    <col min="15621" max="15621" width="9.85546875" style="126" customWidth="1"/>
    <col min="15622" max="15622" width="12.42578125" style="126" customWidth="1"/>
    <col min="15623" max="15624" width="13.5703125" style="126" customWidth="1"/>
    <col min="15625" max="15627" width="8.85546875" style="126" customWidth="1"/>
    <col min="15628" max="15633" width="10.7109375" style="126" customWidth="1"/>
    <col min="15634" max="15872" width="9.140625" style="126"/>
    <col min="15873" max="15873" width="12.7109375" style="126" customWidth="1"/>
    <col min="15874" max="15875" width="56.28515625" style="126" customWidth="1"/>
    <col min="15876" max="15876" width="4.85546875" style="126" customWidth="1"/>
    <col min="15877" max="15877" width="9.85546875" style="126" customWidth="1"/>
    <col min="15878" max="15878" width="12.42578125" style="126" customWidth="1"/>
    <col min="15879" max="15880" width="13.5703125" style="126" customWidth="1"/>
    <col min="15881" max="15883" width="8.85546875" style="126" customWidth="1"/>
    <col min="15884" max="15889" width="10.7109375" style="126" customWidth="1"/>
    <col min="15890" max="16128" width="9.140625" style="126"/>
    <col min="16129" max="16129" width="12.7109375" style="126" customWidth="1"/>
    <col min="16130" max="16131" width="56.28515625" style="126" customWidth="1"/>
    <col min="16132" max="16132" width="4.85546875" style="126" customWidth="1"/>
    <col min="16133" max="16133" width="9.85546875" style="126" customWidth="1"/>
    <col min="16134" max="16134" width="12.42578125" style="126" customWidth="1"/>
    <col min="16135" max="16136" width="13.5703125" style="126" customWidth="1"/>
    <col min="16137" max="16139" width="8.85546875" style="126" customWidth="1"/>
    <col min="16140" max="16145" width="10.7109375" style="126" customWidth="1"/>
    <col min="16146" max="16384" width="9.140625" style="126"/>
  </cols>
  <sheetData>
    <row r="1" spans="1:12" s="31" customFormat="1" ht="15">
      <c r="A1" s="286" t="s">
        <v>26</v>
      </c>
      <c r="B1" s="287"/>
      <c r="C1" s="287"/>
      <c r="D1" s="287"/>
      <c r="E1" s="287"/>
      <c r="F1" s="287"/>
      <c r="G1" s="288"/>
      <c r="H1" s="30"/>
      <c r="L1" s="32"/>
    </row>
    <row r="2" spans="1:12" s="31" customFormat="1">
      <c r="A2" s="33"/>
      <c r="B2" s="34"/>
      <c r="C2" s="35"/>
      <c r="D2" s="36"/>
      <c r="E2" s="37"/>
      <c r="F2" s="37"/>
      <c r="G2" s="38"/>
      <c r="H2" s="37"/>
    </row>
    <row r="3" spans="1:12" s="31" customFormat="1" ht="15">
      <c r="A3" s="33" t="s">
        <v>27</v>
      </c>
      <c r="B3" s="289" t="s">
        <v>28</v>
      </c>
      <c r="C3" s="289"/>
      <c r="D3" s="289"/>
      <c r="E3" s="289"/>
      <c r="F3" s="289"/>
      <c r="G3" s="290"/>
      <c r="H3" s="40"/>
    </row>
    <row r="4" spans="1:12" s="31" customFormat="1">
      <c r="A4" s="33" t="s">
        <v>29</v>
      </c>
      <c r="B4" s="291" t="s">
        <v>30</v>
      </c>
      <c r="C4" s="291"/>
      <c r="D4" s="291"/>
      <c r="E4" s="291"/>
      <c r="F4" s="291"/>
      <c r="G4" s="292"/>
      <c r="H4" s="37"/>
    </row>
    <row r="5" spans="1:12" s="31" customFormat="1">
      <c r="A5" s="33" t="s">
        <v>31</v>
      </c>
      <c r="B5" s="291" t="s">
        <v>26</v>
      </c>
      <c r="C5" s="291"/>
      <c r="D5" s="291"/>
      <c r="E5" s="291"/>
      <c r="F5" s="291"/>
      <c r="G5" s="292"/>
      <c r="H5" s="37"/>
    </row>
    <row r="6" spans="1:12" s="31" customFormat="1">
      <c r="A6" s="33" t="s">
        <v>32</v>
      </c>
      <c r="B6" s="42" t="s">
        <v>33</v>
      </c>
      <c r="C6" s="43"/>
      <c r="D6" s="36"/>
      <c r="E6" s="42"/>
      <c r="F6" s="37"/>
      <c r="G6" s="44"/>
      <c r="H6" s="37"/>
    </row>
    <row r="7" spans="1:12" s="31" customFormat="1">
      <c r="A7" s="45" t="s">
        <v>34</v>
      </c>
      <c r="B7" s="37"/>
      <c r="C7" s="46"/>
      <c r="D7" s="36"/>
      <c r="E7" s="42"/>
      <c r="F7" s="47" t="s">
        <v>35</v>
      </c>
      <c r="G7" s="48">
        <v>41625</v>
      </c>
      <c r="H7" s="37"/>
    </row>
    <row r="8" spans="1:12" s="31" customFormat="1" ht="14.25" customHeight="1">
      <c r="A8" s="33"/>
      <c r="B8" s="34" t="s">
        <v>36</v>
      </c>
      <c r="C8" s="35"/>
      <c r="D8" s="36"/>
      <c r="E8" s="42"/>
      <c r="F8" s="37"/>
      <c r="G8" s="38"/>
      <c r="H8" s="37"/>
    </row>
    <row r="9" spans="1:12" s="31" customFormat="1" ht="14.25" customHeight="1">
      <c r="A9" s="33"/>
      <c r="B9" s="34"/>
      <c r="C9" s="35"/>
      <c r="D9" s="36"/>
      <c r="E9" s="42"/>
      <c r="F9" s="37"/>
      <c r="G9" s="38"/>
      <c r="H9" s="37"/>
    </row>
    <row r="10" spans="1:12" s="31" customFormat="1">
      <c r="A10" s="45" t="s">
        <v>37</v>
      </c>
      <c r="B10" s="42" t="s">
        <v>38</v>
      </c>
      <c r="C10" s="43"/>
      <c r="D10" s="36"/>
      <c r="E10" s="42"/>
      <c r="F10" s="37"/>
      <c r="G10" s="38"/>
      <c r="H10" s="37"/>
    </row>
    <row r="11" spans="1:12" s="31" customFormat="1">
      <c r="A11" s="33"/>
      <c r="B11" s="34"/>
      <c r="C11" s="35"/>
      <c r="D11" s="36"/>
      <c r="E11" s="37"/>
      <c r="F11" s="37"/>
      <c r="G11" s="38"/>
      <c r="H11" s="37"/>
    </row>
    <row r="12" spans="1:12" s="56" customFormat="1" ht="13.5" thickBot="1">
      <c r="A12" s="49" t="s">
        <v>39</v>
      </c>
      <c r="B12" s="50" t="s">
        <v>40</v>
      </c>
      <c r="C12" s="51" t="s">
        <v>41</v>
      </c>
      <c r="D12" s="52" t="s">
        <v>42</v>
      </c>
      <c r="E12" s="53" t="s">
        <v>43</v>
      </c>
      <c r="F12" s="53" t="s">
        <v>44</v>
      </c>
      <c r="G12" s="53" t="s">
        <v>45</v>
      </c>
      <c r="H12" s="227" t="s">
        <v>319</v>
      </c>
      <c r="I12" s="227" t="s">
        <v>320</v>
      </c>
    </row>
    <row r="13" spans="1:12" s="64" customFormat="1" ht="12">
      <c r="A13" s="57" t="s">
        <v>46</v>
      </c>
      <c r="B13" s="58" t="s">
        <v>47</v>
      </c>
      <c r="C13" s="59"/>
      <c r="D13" s="60"/>
      <c r="E13" s="61"/>
      <c r="F13" s="61"/>
      <c r="G13" s="62"/>
      <c r="H13" s="63"/>
    </row>
    <row r="14" spans="1:12" s="72" customFormat="1" ht="23.25" customHeight="1">
      <c r="A14" s="65" t="s">
        <v>48</v>
      </c>
      <c r="B14" s="66" t="s">
        <v>49</v>
      </c>
      <c r="C14" s="67" t="s">
        <v>50</v>
      </c>
      <c r="D14" s="68"/>
      <c r="E14" s="69"/>
      <c r="F14" s="69"/>
      <c r="G14" s="228">
        <f>SUM(G15:G17)</f>
        <v>53127.622200000005</v>
      </c>
      <c r="H14" s="231">
        <f t="shared" ref="H14:I14" si="0">SUM(H15:H17)</f>
        <v>62983.622200000005</v>
      </c>
      <c r="I14" s="231">
        <f t="shared" si="0"/>
        <v>-9856</v>
      </c>
    </row>
    <row r="15" spans="1:12" s="77" customFormat="1" ht="12.75" customHeight="1">
      <c r="A15" s="73">
        <v>132301101</v>
      </c>
      <c r="B15" s="74" t="s">
        <v>51</v>
      </c>
      <c r="C15" s="74" t="s">
        <v>52</v>
      </c>
      <c r="D15" s="75" t="s">
        <v>53</v>
      </c>
      <c r="E15" s="76">
        <v>-17.600000000000001</v>
      </c>
      <c r="F15" s="76">
        <v>560</v>
      </c>
      <c r="G15" s="229">
        <f>F15*E15</f>
        <v>-9856</v>
      </c>
      <c r="H15" s="232">
        <v>0</v>
      </c>
      <c r="I15" s="232">
        <f>G15</f>
        <v>-9856</v>
      </c>
    </row>
    <row r="16" spans="1:12" s="77" customFormat="1" ht="12.75" customHeight="1">
      <c r="A16" s="73"/>
      <c r="B16" s="78" t="s">
        <v>54</v>
      </c>
      <c r="C16" s="74"/>
      <c r="D16" s="75"/>
      <c r="E16" s="76"/>
      <c r="F16" s="76"/>
      <c r="G16" s="229"/>
      <c r="H16" s="232"/>
      <c r="I16" s="232"/>
    </row>
    <row r="17" spans="1:9" s="77" customFormat="1" ht="14.25" customHeight="1">
      <c r="A17" s="73">
        <v>132501101</v>
      </c>
      <c r="B17" s="74" t="s">
        <v>55</v>
      </c>
      <c r="C17" s="74" t="s">
        <v>56</v>
      </c>
      <c r="D17" s="75" t="s">
        <v>53</v>
      </c>
      <c r="E17" s="76">
        <f>(1.1*0.4*40)+(9.891*0.3*0.6+12.674*0.5*0.6+3.176*0.3*0.5+6.735*0.5*0.8)</f>
        <v>26.352980000000002</v>
      </c>
      <c r="F17" s="76">
        <v>2390</v>
      </c>
      <c r="G17" s="229">
        <f>F17*E17</f>
        <v>62983.622200000005</v>
      </c>
      <c r="H17" s="232">
        <f>G17</f>
        <v>62983.622200000005</v>
      </c>
      <c r="I17" s="232">
        <v>0</v>
      </c>
    </row>
    <row r="18" spans="1:9" s="77" customFormat="1" ht="24" customHeight="1">
      <c r="A18" s="73"/>
      <c r="B18" s="78" t="s">
        <v>57</v>
      </c>
      <c r="C18" s="74"/>
      <c r="D18" s="75"/>
      <c r="E18" s="76"/>
      <c r="F18" s="76"/>
      <c r="G18" s="229"/>
      <c r="H18" s="232"/>
      <c r="I18" s="232"/>
    </row>
    <row r="19" spans="1:9" s="72" customFormat="1" ht="23.25" customHeight="1">
      <c r="A19" s="65" t="s">
        <v>58</v>
      </c>
      <c r="B19" s="66" t="s">
        <v>59</v>
      </c>
      <c r="C19" s="67" t="s">
        <v>60</v>
      </c>
      <c r="D19" s="68"/>
      <c r="E19" s="69"/>
      <c r="F19" s="69"/>
      <c r="G19" s="228">
        <f>SUM(G20:G22)</f>
        <v>3043.3026200000004</v>
      </c>
      <c r="H19" s="231">
        <f t="shared" ref="H19:I19" si="1">SUM(H20:H22)</f>
        <v>5771.3026200000004</v>
      </c>
      <c r="I19" s="231">
        <f t="shared" si="1"/>
        <v>-2728</v>
      </c>
    </row>
    <row r="20" spans="1:9" s="77" customFormat="1" ht="23.25" customHeight="1">
      <c r="A20" s="73">
        <v>162201201</v>
      </c>
      <c r="B20" s="74" t="s">
        <v>61</v>
      </c>
      <c r="C20" s="74" t="s">
        <v>62</v>
      </c>
      <c r="D20" s="75" t="s">
        <v>53</v>
      </c>
      <c r="E20" s="76">
        <v>-17.600000000000001</v>
      </c>
      <c r="F20" s="76">
        <v>155</v>
      </c>
      <c r="G20" s="229">
        <f>F20*E20</f>
        <v>-2728</v>
      </c>
      <c r="H20" s="232">
        <v>0</v>
      </c>
      <c r="I20" s="232">
        <f>G20</f>
        <v>-2728</v>
      </c>
    </row>
    <row r="21" spans="1:9" s="77" customFormat="1" ht="15.75" customHeight="1">
      <c r="A21" s="73"/>
      <c r="B21" s="78" t="s">
        <v>54</v>
      </c>
      <c r="C21" s="74"/>
      <c r="D21" s="75"/>
      <c r="E21" s="76"/>
      <c r="F21" s="76"/>
      <c r="G21" s="229"/>
      <c r="H21" s="232"/>
      <c r="I21" s="232"/>
    </row>
    <row r="22" spans="1:9" s="77" customFormat="1" ht="23.25" customHeight="1">
      <c r="A22" s="73">
        <v>162201251</v>
      </c>
      <c r="B22" s="74" t="s">
        <v>63</v>
      </c>
      <c r="C22" s="74" t="s">
        <v>64</v>
      </c>
      <c r="D22" s="75" t="s">
        <v>53</v>
      </c>
      <c r="E22" s="76">
        <f>(1.1*0.4*40)+(9.891*0.3*0.6+12.674*0.5*0.6+3.176*0.3*0.5+6.735*0.5*0.8)</f>
        <v>26.352980000000002</v>
      </c>
      <c r="F22" s="76">
        <v>219</v>
      </c>
      <c r="G22" s="229">
        <f>F22*E22</f>
        <v>5771.3026200000004</v>
      </c>
      <c r="H22" s="232">
        <f>G22</f>
        <v>5771.3026200000004</v>
      </c>
      <c r="I22" s="232">
        <v>0</v>
      </c>
    </row>
    <row r="23" spans="1:9" s="77" customFormat="1" ht="23.25" customHeight="1">
      <c r="A23" s="73"/>
      <c r="B23" s="78" t="s">
        <v>57</v>
      </c>
      <c r="C23" s="74"/>
      <c r="D23" s="75"/>
      <c r="E23" s="76"/>
      <c r="F23" s="76"/>
      <c r="G23" s="229"/>
      <c r="H23" s="232"/>
      <c r="I23" s="232"/>
    </row>
    <row r="24" spans="1:9" s="72" customFormat="1" ht="23.25" customHeight="1">
      <c r="A24" s="65" t="s">
        <v>65</v>
      </c>
      <c r="B24" s="66" t="s">
        <v>66</v>
      </c>
      <c r="C24" s="67" t="s">
        <v>67</v>
      </c>
      <c r="D24" s="68"/>
      <c r="E24" s="69"/>
      <c r="F24" s="69"/>
      <c r="G24" s="228">
        <f>SUM(G25:G26)</f>
        <v>11155.607840000002</v>
      </c>
      <c r="H24" s="231">
        <f t="shared" ref="H24:I24" si="2">SUM(H25:H26)</f>
        <v>21293.207840000003</v>
      </c>
      <c r="I24" s="231">
        <f t="shared" si="2"/>
        <v>-10137.6</v>
      </c>
    </row>
    <row r="25" spans="1:9" s="77" customFormat="1" ht="23.25" customHeight="1">
      <c r="A25" s="73">
        <v>162201209</v>
      </c>
      <c r="B25" s="74" t="s">
        <v>68</v>
      </c>
      <c r="C25" s="74" t="s">
        <v>69</v>
      </c>
      <c r="D25" s="75" t="s">
        <v>53</v>
      </c>
      <c r="E25" s="76">
        <f>E20*4</f>
        <v>-70.400000000000006</v>
      </c>
      <c r="F25" s="76">
        <v>144</v>
      </c>
      <c r="G25" s="229">
        <f>F25*E25</f>
        <v>-10137.6</v>
      </c>
      <c r="H25" s="232">
        <v>0</v>
      </c>
      <c r="I25" s="232">
        <f>G25</f>
        <v>-10137.6</v>
      </c>
    </row>
    <row r="26" spans="1:9" s="77" customFormat="1" ht="23.25" customHeight="1">
      <c r="A26" s="73">
        <v>162201259</v>
      </c>
      <c r="B26" s="74" t="s">
        <v>70</v>
      </c>
      <c r="C26" s="74" t="s">
        <v>71</v>
      </c>
      <c r="D26" s="75" t="s">
        <v>53</v>
      </c>
      <c r="E26" s="76">
        <f>4*E22</f>
        <v>105.41192000000001</v>
      </c>
      <c r="F26" s="76">
        <v>202</v>
      </c>
      <c r="G26" s="229">
        <f>F26*E26</f>
        <v>21293.207840000003</v>
      </c>
      <c r="H26" s="232">
        <f>G26</f>
        <v>21293.207840000003</v>
      </c>
      <c r="I26" s="232">
        <v>0</v>
      </c>
    </row>
    <row r="27" spans="1:9" s="72" customFormat="1" ht="23.25" customHeight="1">
      <c r="A27" s="65" t="s">
        <v>72</v>
      </c>
      <c r="B27" s="66" t="s">
        <v>73</v>
      </c>
      <c r="C27" s="67" t="s">
        <v>74</v>
      </c>
      <c r="D27" s="68"/>
      <c r="E27" s="69"/>
      <c r="F27" s="69"/>
      <c r="G27" s="228">
        <f>SUM(G28:G29)</f>
        <v>6663.0721400000002</v>
      </c>
      <c r="H27" s="231">
        <f t="shared" ref="H27:I27" si="3">SUM(H28:H29)</f>
        <v>9039.0721400000002</v>
      </c>
      <c r="I27" s="231">
        <f t="shared" si="3"/>
        <v>-2376</v>
      </c>
    </row>
    <row r="28" spans="1:9" s="77" customFormat="1" ht="23.25" customHeight="1">
      <c r="A28" s="73" t="s">
        <v>75</v>
      </c>
      <c r="B28" s="74" t="s">
        <v>76</v>
      </c>
      <c r="C28" s="74" t="s">
        <v>77</v>
      </c>
      <c r="D28" s="75" t="s">
        <v>53</v>
      </c>
      <c r="E28" s="76">
        <v>-17.600000000000001</v>
      </c>
      <c r="F28" s="76">
        <v>135</v>
      </c>
      <c r="G28" s="229">
        <f>F28*E28</f>
        <v>-2376</v>
      </c>
      <c r="H28" s="232">
        <v>0</v>
      </c>
      <c r="I28" s="232">
        <f>G28</f>
        <v>-2376</v>
      </c>
    </row>
    <row r="29" spans="1:9" s="77" customFormat="1" ht="23.25" customHeight="1">
      <c r="A29" s="73">
        <v>162701155</v>
      </c>
      <c r="B29" s="74" t="s">
        <v>78</v>
      </c>
      <c r="C29" s="74" t="s">
        <v>79</v>
      </c>
      <c r="D29" s="75" t="s">
        <v>53</v>
      </c>
      <c r="E29" s="76">
        <f>E17</f>
        <v>26.352980000000002</v>
      </c>
      <c r="F29" s="76">
        <v>343</v>
      </c>
      <c r="G29" s="229">
        <f>F29*E29</f>
        <v>9039.0721400000002</v>
      </c>
      <c r="H29" s="232">
        <f>G29</f>
        <v>9039.0721400000002</v>
      </c>
      <c r="I29" s="232">
        <v>0</v>
      </c>
    </row>
    <row r="30" spans="1:9" s="72" customFormat="1" ht="23.25" customHeight="1">
      <c r="A30" s="65" t="s">
        <v>80</v>
      </c>
      <c r="B30" s="66" t="s">
        <v>81</v>
      </c>
      <c r="C30" s="67" t="s">
        <v>82</v>
      </c>
      <c r="D30" s="68"/>
      <c r="E30" s="69"/>
      <c r="F30" s="69"/>
      <c r="G30" s="228">
        <f>SUM(G31:G32)</f>
        <v>3414.40726</v>
      </c>
      <c r="H30" s="231">
        <f t="shared" ref="H30:I30" si="4">SUM(H31:H32)</f>
        <v>4928.0072600000003</v>
      </c>
      <c r="I30" s="231">
        <f t="shared" si="4"/>
        <v>-1513.6000000000001</v>
      </c>
    </row>
    <row r="31" spans="1:9" s="77" customFormat="1" ht="23.25" customHeight="1">
      <c r="A31" s="73">
        <v>167101101</v>
      </c>
      <c r="B31" s="74" t="s">
        <v>83</v>
      </c>
      <c r="C31" s="74" t="s">
        <v>84</v>
      </c>
      <c r="D31" s="75" t="s">
        <v>53</v>
      </c>
      <c r="E31" s="76">
        <v>-17.600000000000001</v>
      </c>
      <c r="F31" s="76">
        <v>86</v>
      </c>
      <c r="G31" s="229">
        <f>F31*E31</f>
        <v>-1513.6000000000001</v>
      </c>
      <c r="H31" s="232">
        <f>0</f>
        <v>0</v>
      </c>
      <c r="I31" s="232">
        <f>G31</f>
        <v>-1513.6000000000001</v>
      </c>
    </row>
    <row r="32" spans="1:9" s="77" customFormat="1" ht="23.25" customHeight="1">
      <c r="A32" s="73">
        <v>167101151</v>
      </c>
      <c r="B32" s="74" t="s">
        <v>85</v>
      </c>
      <c r="C32" s="74" t="s">
        <v>86</v>
      </c>
      <c r="D32" s="75" t="s">
        <v>53</v>
      </c>
      <c r="E32" s="76">
        <f>E29</f>
        <v>26.352980000000002</v>
      </c>
      <c r="F32" s="76">
        <v>187</v>
      </c>
      <c r="G32" s="229">
        <f>F32*E32</f>
        <v>4928.0072600000003</v>
      </c>
      <c r="H32" s="232">
        <f>G32</f>
        <v>4928.0072600000003</v>
      </c>
      <c r="I32" s="232">
        <v>0</v>
      </c>
    </row>
    <row r="33" spans="1:9" s="72" customFormat="1" ht="18" customHeight="1">
      <c r="A33" s="65">
        <v>171201201</v>
      </c>
      <c r="B33" s="66" t="s">
        <v>87</v>
      </c>
      <c r="C33" s="67" t="s">
        <v>88</v>
      </c>
      <c r="D33" s="68" t="s">
        <v>53</v>
      </c>
      <c r="E33" s="69">
        <f>E31+E32</f>
        <v>8.7529800000000009</v>
      </c>
      <c r="F33" s="69">
        <v>15</v>
      </c>
      <c r="G33" s="228">
        <f>F33*E33</f>
        <v>131.29470000000001</v>
      </c>
      <c r="H33" s="233">
        <f>G33</f>
        <v>131.29470000000001</v>
      </c>
      <c r="I33" s="233">
        <v>0</v>
      </c>
    </row>
    <row r="34" spans="1:9" s="72" customFormat="1" ht="18" customHeight="1">
      <c r="A34" s="65">
        <v>171201207</v>
      </c>
      <c r="B34" s="66" t="s">
        <v>89</v>
      </c>
      <c r="C34" s="67" t="s">
        <v>88</v>
      </c>
      <c r="D34" s="68" t="s">
        <v>53</v>
      </c>
      <c r="E34" s="69">
        <f>E31+E32</f>
        <v>8.7529800000000009</v>
      </c>
      <c r="F34" s="69">
        <v>150</v>
      </c>
      <c r="G34" s="228">
        <f>F34*E34</f>
        <v>1312.9470000000001</v>
      </c>
      <c r="H34" s="233">
        <f t="shared" ref="H34:H43" si="5">G34</f>
        <v>1312.9470000000001</v>
      </c>
      <c r="I34" s="233">
        <v>0</v>
      </c>
    </row>
    <row r="35" spans="1:9" s="72" customFormat="1" ht="18" customHeight="1">
      <c r="A35" s="65" t="s">
        <v>90</v>
      </c>
      <c r="B35" s="66" t="s">
        <v>91</v>
      </c>
      <c r="C35" s="67" t="s">
        <v>92</v>
      </c>
      <c r="D35" s="68" t="s">
        <v>93</v>
      </c>
      <c r="E35" s="69">
        <v>8.5079999999999991</v>
      </c>
      <c r="F35" s="69">
        <v>120</v>
      </c>
      <c r="G35" s="228">
        <f>F35*E35</f>
        <v>1020.9599999999999</v>
      </c>
      <c r="H35" s="233">
        <f t="shared" si="5"/>
        <v>1020.9599999999999</v>
      </c>
      <c r="I35" s="233">
        <v>0</v>
      </c>
    </row>
    <row r="36" spans="1:9" s="77" customFormat="1" ht="12.75" customHeight="1">
      <c r="A36" s="73"/>
      <c r="B36" s="74" t="s">
        <v>94</v>
      </c>
      <c r="C36" s="74"/>
      <c r="D36" s="75"/>
      <c r="E36" s="76"/>
      <c r="F36" s="76"/>
      <c r="G36" s="229"/>
      <c r="H36" s="233"/>
      <c r="I36" s="233">
        <v>0</v>
      </c>
    </row>
    <row r="37" spans="1:9" s="72" customFormat="1">
      <c r="A37" s="65">
        <v>174101101</v>
      </c>
      <c r="B37" s="79" t="s">
        <v>95</v>
      </c>
      <c r="C37" s="80" t="s">
        <v>96</v>
      </c>
      <c r="D37" s="68" t="s">
        <v>53</v>
      </c>
      <c r="E37" s="69">
        <v>14.97</v>
      </c>
      <c r="F37" s="69">
        <v>86</v>
      </c>
      <c r="G37" s="228">
        <f>F37*E37</f>
        <v>1287.42</v>
      </c>
      <c r="H37" s="233">
        <f t="shared" si="5"/>
        <v>1287.42</v>
      </c>
      <c r="I37" s="233">
        <v>0</v>
      </c>
    </row>
    <row r="38" spans="1:9" s="89" customFormat="1" ht="11.25">
      <c r="A38" s="81"/>
      <c r="B38" s="82" t="s">
        <v>97</v>
      </c>
      <c r="C38" s="83"/>
      <c r="D38" s="84"/>
      <c r="E38" s="85"/>
      <c r="F38" s="86"/>
      <c r="G38" s="230"/>
      <c r="H38" s="233"/>
      <c r="I38" s="233">
        <v>0</v>
      </c>
    </row>
    <row r="39" spans="1:9" s="72" customFormat="1" ht="22.5">
      <c r="A39" s="65">
        <v>162201201</v>
      </c>
      <c r="B39" s="66" t="s">
        <v>61</v>
      </c>
      <c r="C39" s="67" t="s">
        <v>98</v>
      </c>
      <c r="D39" s="68" t="s">
        <v>53</v>
      </c>
      <c r="E39" s="69">
        <v>14.97</v>
      </c>
      <c r="F39" s="69">
        <v>155</v>
      </c>
      <c r="G39" s="228">
        <f>SUM(E39*F39)</f>
        <v>2320.35</v>
      </c>
      <c r="H39" s="233">
        <f t="shared" si="5"/>
        <v>2320.35</v>
      </c>
      <c r="I39" s="233">
        <v>0</v>
      </c>
    </row>
    <row r="40" spans="1:9" s="89" customFormat="1" ht="11.25">
      <c r="A40" s="81"/>
      <c r="B40" s="82" t="s">
        <v>97</v>
      </c>
      <c r="C40" s="83"/>
      <c r="D40" s="84"/>
      <c r="E40" s="85"/>
      <c r="F40" s="86"/>
      <c r="G40" s="230"/>
      <c r="H40" s="233"/>
      <c r="I40" s="233">
        <v>0</v>
      </c>
    </row>
    <row r="41" spans="1:9" s="72" customFormat="1" ht="22.5">
      <c r="A41" s="65">
        <v>162201209</v>
      </c>
      <c r="B41" s="66" t="s">
        <v>68</v>
      </c>
      <c r="C41" s="67" t="s">
        <v>99</v>
      </c>
      <c r="D41" s="68" t="s">
        <v>53</v>
      </c>
      <c r="E41" s="69">
        <v>59.88</v>
      </c>
      <c r="F41" s="69">
        <v>144</v>
      </c>
      <c r="G41" s="228">
        <f>SUM(E41*F41)</f>
        <v>8622.7200000000012</v>
      </c>
      <c r="H41" s="233">
        <f t="shared" si="5"/>
        <v>8622.7200000000012</v>
      </c>
      <c r="I41" s="233">
        <v>0</v>
      </c>
    </row>
    <row r="42" spans="1:9" s="72" customFormat="1" ht="22.5">
      <c r="A42" s="65">
        <v>167101101</v>
      </c>
      <c r="B42" s="66" t="s">
        <v>100</v>
      </c>
      <c r="C42" s="67" t="s">
        <v>101</v>
      </c>
      <c r="D42" s="68" t="s">
        <v>53</v>
      </c>
      <c r="E42" s="69">
        <v>14.97</v>
      </c>
      <c r="F42" s="69">
        <v>86</v>
      </c>
      <c r="G42" s="228">
        <f>SUM(E42*F42)</f>
        <v>1287.42</v>
      </c>
      <c r="H42" s="233">
        <f t="shared" si="5"/>
        <v>1287.42</v>
      </c>
      <c r="I42" s="233">
        <v>0</v>
      </c>
    </row>
    <row r="43" spans="1:9" s="72" customFormat="1">
      <c r="A43" s="65" t="s">
        <v>102</v>
      </c>
      <c r="B43" s="66" t="s">
        <v>103</v>
      </c>
      <c r="C43" s="67" t="s">
        <v>104</v>
      </c>
      <c r="D43" s="68" t="s">
        <v>53</v>
      </c>
      <c r="E43" s="69">
        <v>14.97</v>
      </c>
      <c r="F43" s="69">
        <v>135</v>
      </c>
      <c r="G43" s="228">
        <f>SUM(E43*F43)</f>
        <v>2020.95</v>
      </c>
      <c r="H43" s="233">
        <f t="shared" si="5"/>
        <v>2020.95</v>
      </c>
      <c r="I43" s="233">
        <v>0</v>
      </c>
    </row>
    <row r="44" spans="1:9" s="98" customFormat="1" ht="12">
      <c r="A44" s="90" t="s">
        <v>105</v>
      </c>
      <c r="B44" s="91" t="s">
        <v>106</v>
      </c>
      <c r="C44" s="92"/>
      <c r="D44" s="93"/>
      <c r="E44" s="94"/>
      <c r="F44" s="95"/>
      <c r="G44" s="96">
        <f>SUM(G33:G43,G30,G27,G24,G19,G14)</f>
        <v>95408.073760000014</v>
      </c>
      <c r="H44" s="96">
        <f t="shared" ref="H44:I44" si="6">SUM(H33:H43,H30,H27,H24,H19,H14)</f>
        <v>122019.27376000001</v>
      </c>
      <c r="I44" s="96">
        <f t="shared" si="6"/>
        <v>-26611.200000000001</v>
      </c>
    </row>
    <row r="45" spans="1:9" s="107" customFormat="1">
      <c r="A45" s="99"/>
      <c r="B45" s="100"/>
      <c r="C45" s="101"/>
      <c r="D45" s="102"/>
      <c r="E45" s="103"/>
      <c r="F45" s="104"/>
      <c r="G45" s="105"/>
      <c r="H45" s="106"/>
    </row>
    <row r="46" spans="1:9" s="98" customFormat="1" ht="12">
      <c r="A46" s="108" t="s">
        <v>107</v>
      </c>
      <c r="B46" s="109" t="s">
        <v>108</v>
      </c>
      <c r="C46" s="110"/>
      <c r="D46" s="111"/>
      <c r="E46" s="112"/>
      <c r="F46" s="112"/>
      <c r="G46" s="113"/>
      <c r="H46" s="114"/>
    </row>
    <row r="47" spans="1:9" s="72" customFormat="1" ht="22.5">
      <c r="A47" s="65">
        <v>279113136</v>
      </c>
      <c r="B47" s="79" t="s">
        <v>109</v>
      </c>
      <c r="C47" s="67" t="s">
        <v>110</v>
      </c>
      <c r="D47" s="68" t="s">
        <v>53</v>
      </c>
      <c r="E47" s="69">
        <f>(3.946*0.6*0.5)+(3.946*0.4*0.4)+(3.176*0.3*1)+(3.176*0.45*1)+(12.674*0.6*0.5)+(12.674*0.4*0.4)+(3.995*0.5*1)+(6.735*0.6*0.5)+(6.735*0.4*0.4)+(9.891*0.3*1)</f>
        <v>18.0901</v>
      </c>
      <c r="F47" s="69">
        <v>1820</v>
      </c>
      <c r="G47" s="70">
        <f>F47*E47</f>
        <v>32923.981999999996</v>
      </c>
      <c r="H47" s="233">
        <f>G47</f>
        <v>32923.981999999996</v>
      </c>
      <c r="I47" s="233">
        <v>0</v>
      </c>
    </row>
    <row r="48" spans="1:9" s="89" customFormat="1" ht="19.5">
      <c r="A48" s="81"/>
      <c r="B48" s="78" t="s">
        <v>111</v>
      </c>
      <c r="C48" s="115"/>
      <c r="D48" s="84"/>
      <c r="E48" s="85"/>
      <c r="F48" s="86"/>
      <c r="G48" s="87"/>
      <c r="H48" s="88"/>
    </row>
    <row r="49" spans="1:9" s="64" customFormat="1" ht="12">
      <c r="A49" s="90" t="s">
        <v>105</v>
      </c>
      <c r="B49" s="91" t="s">
        <v>112</v>
      </c>
      <c r="C49" s="92"/>
      <c r="D49" s="116"/>
      <c r="E49" s="117"/>
      <c r="F49" s="118"/>
      <c r="G49" s="119">
        <f>SUM(G47:G48)</f>
        <v>32923.981999999996</v>
      </c>
      <c r="H49" s="119">
        <f t="shared" ref="H49:I49" si="7">SUM(H47:H48)</f>
        <v>32923.981999999996</v>
      </c>
      <c r="I49" s="119">
        <f t="shared" si="7"/>
        <v>0</v>
      </c>
    </row>
    <row r="50" spans="1:9" s="107" customFormat="1">
      <c r="A50" s="99"/>
      <c r="B50" s="100"/>
      <c r="C50" s="101"/>
      <c r="D50" s="102"/>
      <c r="E50" s="103"/>
      <c r="F50" s="104"/>
      <c r="G50" s="105"/>
      <c r="H50" s="106"/>
    </row>
    <row r="51" spans="1:9" s="98" customFormat="1" ht="12">
      <c r="A51" s="108" t="s">
        <v>113</v>
      </c>
      <c r="B51" s="109" t="s">
        <v>114</v>
      </c>
      <c r="C51" s="110"/>
      <c r="D51" s="111"/>
      <c r="E51" s="112"/>
      <c r="F51" s="112"/>
      <c r="G51" s="113"/>
      <c r="H51" s="114"/>
    </row>
    <row r="52" spans="1:9" s="72" customFormat="1">
      <c r="A52" s="65">
        <v>1</v>
      </c>
      <c r="B52" s="66" t="s">
        <v>115</v>
      </c>
      <c r="C52" s="67"/>
      <c r="D52" s="68" t="s">
        <v>116</v>
      </c>
      <c r="E52" s="69">
        <v>1</v>
      </c>
      <c r="F52" s="69">
        <f>(G49+G44)/100</f>
        <v>1283.3205576000003</v>
      </c>
      <c r="G52" s="228">
        <f>SUM(E52*F52)</f>
        <v>1283.3205576000003</v>
      </c>
      <c r="H52" s="233">
        <f>G52</f>
        <v>1283.3205576000003</v>
      </c>
      <c r="I52" s="233">
        <v>0</v>
      </c>
    </row>
    <row r="53" spans="1:9" s="72" customFormat="1">
      <c r="A53" s="65">
        <v>2</v>
      </c>
      <c r="B53" s="66" t="s">
        <v>117</v>
      </c>
      <c r="C53" s="67"/>
      <c r="D53" s="68" t="s">
        <v>116</v>
      </c>
      <c r="E53" s="69">
        <v>0.3</v>
      </c>
      <c r="F53" s="69">
        <f>F52</f>
        <v>1283.3205576000003</v>
      </c>
      <c r="G53" s="228">
        <f>SUM(E53*F53)</f>
        <v>384.99616728000007</v>
      </c>
      <c r="H53" s="233">
        <f>G53</f>
        <v>384.99616728000007</v>
      </c>
      <c r="I53" s="233">
        <v>0</v>
      </c>
    </row>
    <row r="54" spans="1:9" s="64" customFormat="1" ht="12">
      <c r="A54" s="90" t="s">
        <v>105</v>
      </c>
      <c r="B54" s="91" t="s">
        <v>118</v>
      </c>
      <c r="C54" s="92"/>
      <c r="D54" s="116"/>
      <c r="E54" s="117"/>
      <c r="F54" s="118"/>
      <c r="G54" s="119">
        <f>SUM(G52:G53)</f>
        <v>1668.3167248800003</v>
      </c>
      <c r="H54" s="119">
        <f>SUM(H52:H53)</f>
        <v>1668.3167248800003</v>
      </c>
      <c r="I54" s="119">
        <f>SUM(I52:I53)</f>
        <v>0</v>
      </c>
    </row>
    <row r="55" spans="1:9" ht="13.5" thickBot="1">
      <c r="A55" s="120"/>
      <c r="B55" s="121"/>
      <c r="C55" s="122"/>
      <c r="D55" s="121"/>
      <c r="E55" s="123"/>
      <c r="F55" s="123"/>
      <c r="G55" s="124"/>
      <c r="H55" s="125"/>
    </row>
    <row r="56" spans="1:9" s="31" customFormat="1" ht="13.5" thickBot="1">
      <c r="A56" s="127"/>
      <c r="B56" s="128" t="s">
        <v>119</v>
      </c>
      <c r="C56" s="129"/>
      <c r="D56" s="130"/>
      <c r="E56" s="131"/>
      <c r="F56" s="131"/>
      <c r="G56" s="132">
        <f>G49+G44+G54</f>
        <v>130000.37248488002</v>
      </c>
      <c r="H56" s="132">
        <f t="shared" ref="H56:I56" si="8">H49+H44+H54</f>
        <v>156611.57248487999</v>
      </c>
      <c r="I56" s="132">
        <f t="shared" si="8"/>
        <v>-26611.200000000001</v>
      </c>
    </row>
    <row r="57" spans="1:9">
      <c r="A57" s="133"/>
      <c r="B57" s="133"/>
      <c r="C57" s="134"/>
      <c r="D57" s="133"/>
      <c r="E57" s="133"/>
      <c r="F57" s="133"/>
      <c r="G57" s="133"/>
      <c r="H57" s="133"/>
    </row>
    <row r="58" spans="1:9">
      <c r="A58" s="133"/>
      <c r="B58" s="133"/>
      <c r="C58" s="134"/>
      <c r="D58" s="133"/>
      <c r="E58" s="133"/>
      <c r="F58" s="133"/>
      <c r="G58" s="133"/>
      <c r="H58" s="234"/>
    </row>
    <row r="59" spans="1:9">
      <c r="A59" s="133"/>
      <c r="B59" s="133"/>
      <c r="C59" s="134"/>
      <c r="D59" s="133"/>
      <c r="E59" s="133"/>
      <c r="F59" s="133"/>
      <c r="G59" s="133"/>
      <c r="H59" s="133"/>
    </row>
    <row r="60" spans="1:9">
      <c r="A60" s="133"/>
      <c r="B60" s="133"/>
      <c r="C60" s="134"/>
      <c r="D60" s="133"/>
      <c r="E60" s="133"/>
      <c r="F60" s="133"/>
      <c r="G60" s="133"/>
      <c r="H60" s="133"/>
    </row>
    <row r="61" spans="1:9">
      <c r="A61" s="133"/>
      <c r="B61" s="133"/>
      <c r="C61" s="134"/>
      <c r="D61" s="133"/>
      <c r="E61" s="133"/>
      <c r="F61" s="133"/>
      <c r="G61" s="133"/>
      <c r="H61" s="133"/>
    </row>
    <row r="62" spans="1:9">
      <c r="A62" s="133"/>
      <c r="B62" s="133"/>
      <c r="C62" s="134"/>
      <c r="D62" s="133"/>
      <c r="E62" s="133"/>
      <c r="F62" s="133"/>
      <c r="G62" s="133"/>
      <c r="H62" s="133"/>
    </row>
    <row r="63" spans="1:9">
      <c r="A63" s="133"/>
      <c r="B63" s="133"/>
      <c r="C63" s="134"/>
      <c r="D63" s="133"/>
      <c r="E63" s="133"/>
      <c r="F63" s="133"/>
      <c r="G63" s="133"/>
      <c r="H63" s="133"/>
    </row>
    <row r="64" spans="1:9">
      <c r="A64" s="133"/>
      <c r="B64" s="133"/>
      <c r="C64" s="134"/>
      <c r="D64" s="133"/>
      <c r="E64" s="133"/>
      <c r="F64" s="133"/>
      <c r="G64" s="133"/>
      <c r="H64" s="133"/>
    </row>
    <row r="65" spans="1:8">
      <c r="A65" s="133"/>
      <c r="B65" s="133"/>
      <c r="C65" s="134"/>
      <c r="D65" s="133"/>
      <c r="E65" s="133"/>
      <c r="F65" s="133"/>
      <c r="G65" s="133"/>
      <c r="H65" s="133"/>
    </row>
    <row r="66" spans="1:8">
      <c r="A66" s="133"/>
      <c r="B66" s="133"/>
      <c r="C66" s="134"/>
      <c r="D66" s="133"/>
      <c r="E66" s="133"/>
      <c r="F66" s="133"/>
      <c r="G66" s="133"/>
      <c r="H66" s="133"/>
    </row>
    <row r="67" spans="1:8">
      <c r="A67" s="133"/>
      <c r="B67" s="133"/>
      <c r="C67" s="134"/>
      <c r="D67" s="133"/>
      <c r="E67" s="133"/>
      <c r="F67" s="133"/>
      <c r="G67" s="133"/>
      <c r="H67" s="133"/>
    </row>
    <row r="68" spans="1:8">
      <c r="A68" s="133"/>
      <c r="B68" s="133"/>
      <c r="C68" s="134"/>
      <c r="D68" s="133"/>
      <c r="E68" s="133"/>
      <c r="F68" s="133"/>
      <c r="G68" s="133"/>
      <c r="H68" s="133"/>
    </row>
    <row r="69" spans="1:8">
      <c r="A69" s="133"/>
      <c r="B69" s="133"/>
      <c r="C69" s="134"/>
      <c r="D69" s="133"/>
      <c r="E69" s="133"/>
      <c r="F69" s="133"/>
      <c r="G69" s="133"/>
      <c r="H69" s="133"/>
    </row>
    <row r="70" spans="1:8">
      <c r="A70" s="133"/>
      <c r="B70" s="133"/>
      <c r="C70" s="134"/>
      <c r="D70" s="133"/>
      <c r="E70" s="133"/>
      <c r="F70" s="133"/>
      <c r="G70" s="133"/>
      <c r="H70" s="133"/>
    </row>
    <row r="71" spans="1:8">
      <c r="A71" s="133"/>
      <c r="B71" s="133"/>
      <c r="C71" s="134"/>
      <c r="D71" s="133"/>
      <c r="E71" s="133"/>
      <c r="F71" s="133"/>
      <c r="G71" s="133"/>
      <c r="H71" s="133"/>
    </row>
    <row r="72" spans="1:8">
      <c r="A72" s="133"/>
      <c r="B72" s="133"/>
      <c r="C72" s="134"/>
      <c r="D72" s="133"/>
      <c r="E72" s="133"/>
      <c r="F72" s="133"/>
      <c r="G72" s="133"/>
      <c r="H72" s="133"/>
    </row>
    <row r="73" spans="1:8">
      <c r="A73" s="133"/>
      <c r="B73" s="133"/>
      <c r="C73" s="134"/>
      <c r="D73" s="133"/>
      <c r="E73" s="133"/>
      <c r="F73" s="133"/>
      <c r="G73" s="133"/>
      <c r="H73" s="133"/>
    </row>
    <row r="74" spans="1:8">
      <c r="A74" s="133"/>
      <c r="B74" s="133"/>
      <c r="C74" s="134"/>
      <c r="D74" s="133"/>
      <c r="E74" s="133"/>
      <c r="F74" s="133"/>
      <c r="G74" s="133"/>
      <c r="H74" s="133"/>
    </row>
    <row r="75" spans="1:8">
      <c r="A75" s="133"/>
      <c r="B75" s="133"/>
      <c r="C75" s="134"/>
      <c r="D75" s="133"/>
      <c r="E75" s="133"/>
      <c r="F75" s="133"/>
      <c r="G75" s="133"/>
      <c r="H75" s="133"/>
    </row>
    <row r="76" spans="1:8">
      <c r="A76" s="133"/>
      <c r="B76" s="133"/>
      <c r="C76" s="134"/>
      <c r="D76" s="133"/>
      <c r="E76" s="133"/>
      <c r="F76" s="133"/>
      <c r="G76" s="133"/>
      <c r="H76" s="133"/>
    </row>
    <row r="77" spans="1:8">
      <c r="A77" s="133"/>
      <c r="B77" s="133"/>
      <c r="C77" s="134"/>
      <c r="D77" s="133"/>
      <c r="E77" s="133"/>
      <c r="F77" s="133"/>
      <c r="G77" s="133"/>
      <c r="H77" s="133"/>
    </row>
    <row r="78" spans="1:8">
      <c r="A78" s="133"/>
      <c r="B78" s="133"/>
      <c r="C78" s="134"/>
      <c r="D78" s="133"/>
      <c r="E78" s="133"/>
      <c r="F78" s="133"/>
      <c r="G78" s="133"/>
      <c r="H78" s="133"/>
    </row>
    <row r="79" spans="1:8">
      <c r="A79" s="133"/>
      <c r="B79" s="133"/>
      <c r="C79" s="134"/>
      <c r="D79" s="133"/>
      <c r="E79" s="133"/>
      <c r="F79" s="133"/>
      <c r="G79" s="133"/>
      <c r="H79" s="133"/>
    </row>
    <row r="80" spans="1:8">
      <c r="A80" s="133"/>
      <c r="B80" s="133"/>
      <c r="C80" s="134"/>
      <c r="D80" s="133"/>
      <c r="E80" s="133"/>
      <c r="F80" s="133"/>
      <c r="G80" s="133"/>
      <c r="H80" s="133"/>
    </row>
    <row r="81" spans="1:8">
      <c r="A81" s="133"/>
      <c r="B81" s="133"/>
      <c r="C81" s="134"/>
      <c r="D81" s="133"/>
      <c r="E81" s="133"/>
      <c r="F81" s="133"/>
      <c r="G81" s="133"/>
      <c r="H81" s="133"/>
    </row>
    <row r="82" spans="1:8">
      <c r="A82" s="133"/>
      <c r="B82" s="133"/>
      <c r="C82" s="134"/>
      <c r="D82" s="133"/>
      <c r="E82" s="133"/>
      <c r="F82" s="133"/>
      <c r="G82" s="133"/>
      <c r="H82" s="133"/>
    </row>
  </sheetData>
  <mergeCells count="4">
    <mergeCell ref="A1:G1"/>
    <mergeCell ref="B3:G3"/>
    <mergeCell ref="B4:G4"/>
    <mergeCell ref="B5:G5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65"/>
  <sheetViews>
    <sheetView topLeftCell="A4" workbookViewId="0">
      <selection activeCell="B6" sqref="B6"/>
    </sheetView>
  </sheetViews>
  <sheetFormatPr defaultRowHeight="12.75"/>
  <cols>
    <col min="1" max="1" width="13.5703125" style="126" customWidth="1"/>
    <col min="2" max="2" width="61.28515625" style="126" customWidth="1"/>
    <col min="3" max="3" width="20.140625" style="126" customWidth="1"/>
    <col min="4" max="4" width="8.28515625" style="126" customWidth="1"/>
    <col min="5" max="5" width="9.85546875" style="126" customWidth="1"/>
    <col min="6" max="6" width="12.42578125" style="126" customWidth="1"/>
    <col min="7" max="8" width="13.5703125" style="126" customWidth="1"/>
    <col min="9" max="13" width="10.7109375" style="126" customWidth="1"/>
    <col min="14" max="256" width="9.140625" style="126"/>
    <col min="257" max="257" width="13.5703125" style="126" customWidth="1"/>
    <col min="258" max="258" width="61.28515625" style="126" customWidth="1"/>
    <col min="259" max="259" width="20.140625" style="126" customWidth="1"/>
    <col min="260" max="260" width="8.28515625" style="126" customWidth="1"/>
    <col min="261" max="261" width="9.85546875" style="126" customWidth="1"/>
    <col min="262" max="262" width="12.42578125" style="126" customWidth="1"/>
    <col min="263" max="264" width="13.5703125" style="126" customWidth="1"/>
    <col min="265" max="269" width="10.7109375" style="126" customWidth="1"/>
    <col min="270" max="512" width="9.140625" style="126"/>
    <col min="513" max="513" width="13.5703125" style="126" customWidth="1"/>
    <col min="514" max="514" width="61.28515625" style="126" customWidth="1"/>
    <col min="515" max="515" width="20.140625" style="126" customWidth="1"/>
    <col min="516" max="516" width="8.28515625" style="126" customWidth="1"/>
    <col min="517" max="517" width="9.85546875" style="126" customWidth="1"/>
    <col min="518" max="518" width="12.42578125" style="126" customWidth="1"/>
    <col min="519" max="520" width="13.5703125" style="126" customWidth="1"/>
    <col min="521" max="525" width="10.7109375" style="126" customWidth="1"/>
    <col min="526" max="768" width="9.140625" style="126"/>
    <col min="769" max="769" width="13.5703125" style="126" customWidth="1"/>
    <col min="770" max="770" width="61.28515625" style="126" customWidth="1"/>
    <col min="771" max="771" width="20.140625" style="126" customWidth="1"/>
    <col min="772" max="772" width="8.28515625" style="126" customWidth="1"/>
    <col min="773" max="773" width="9.85546875" style="126" customWidth="1"/>
    <col min="774" max="774" width="12.42578125" style="126" customWidth="1"/>
    <col min="775" max="776" width="13.5703125" style="126" customWidth="1"/>
    <col min="777" max="781" width="10.7109375" style="126" customWidth="1"/>
    <col min="782" max="1024" width="9.140625" style="126"/>
    <col min="1025" max="1025" width="13.5703125" style="126" customWidth="1"/>
    <col min="1026" max="1026" width="61.28515625" style="126" customWidth="1"/>
    <col min="1027" max="1027" width="20.140625" style="126" customWidth="1"/>
    <col min="1028" max="1028" width="8.28515625" style="126" customWidth="1"/>
    <col min="1029" max="1029" width="9.85546875" style="126" customWidth="1"/>
    <col min="1030" max="1030" width="12.42578125" style="126" customWidth="1"/>
    <col min="1031" max="1032" width="13.5703125" style="126" customWidth="1"/>
    <col min="1033" max="1037" width="10.7109375" style="126" customWidth="1"/>
    <col min="1038" max="1280" width="9.140625" style="126"/>
    <col min="1281" max="1281" width="13.5703125" style="126" customWidth="1"/>
    <col min="1282" max="1282" width="61.28515625" style="126" customWidth="1"/>
    <col min="1283" max="1283" width="20.140625" style="126" customWidth="1"/>
    <col min="1284" max="1284" width="8.28515625" style="126" customWidth="1"/>
    <col min="1285" max="1285" width="9.85546875" style="126" customWidth="1"/>
    <col min="1286" max="1286" width="12.42578125" style="126" customWidth="1"/>
    <col min="1287" max="1288" width="13.5703125" style="126" customWidth="1"/>
    <col min="1289" max="1293" width="10.7109375" style="126" customWidth="1"/>
    <col min="1294" max="1536" width="9.140625" style="126"/>
    <col min="1537" max="1537" width="13.5703125" style="126" customWidth="1"/>
    <col min="1538" max="1538" width="61.28515625" style="126" customWidth="1"/>
    <col min="1539" max="1539" width="20.140625" style="126" customWidth="1"/>
    <col min="1540" max="1540" width="8.28515625" style="126" customWidth="1"/>
    <col min="1541" max="1541" width="9.85546875" style="126" customWidth="1"/>
    <col min="1542" max="1542" width="12.42578125" style="126" customWidth="1"/>
    <col min="1543" max="1544" width="13.5703125" style="126" customWidth="1"/>
    <col min="1545" max="1549" width="10.7109375" style="126" customWidth="1"/>
    <col min="1550" max="1792" width="9.140625" style="126"/>
    <col min="1793" max="1793" width="13.5703125" style="126" customWidth="1"/>
    <col min="1794" max="1794" width="61.28515625" style="126" customWidth="1"/>
    <col min="1795" max="1795" width="20.140625" style="126" customWidth="1"/>
    <col min="1796" max="1796" width="8.28515625" style="126" customWidth="1"/>
    <col min="1797" max="1797" width="9.85546875" style="126" customWidth="1"/>
    <col min="1798" max="1798" width="12.42578125" style="126" customWidth="1"/>
    <col min="1799" max="1800" width="13.5703125" style="126" customWidth="1"/>
    <col min="1801" max="1805" width="10.7109375" style="126" customWidth="1"/>
    <col min="1806" max="2048" width="9.140625" style="126"/>
    <col min="2049" max="2049" width="13.5703125" style="126" customWidth="1"/>
    <col min="2050" max="2050" width="61.28515625" style="126" customWidth="1"/>
    <col min="2051" max="2051" width="20.140625" style="126" customWidth="1"/>
    <col min="2052" max="2052" width="8.28515625" style="126" customWidth="1"/>
    <col min="2053" max="2053" width="9.85546875" style="126" customWidth="1"/>
    <col min="2054" max="2054" width="12.42578125" style="126" customWidth="1"/>
    <col min="2055" max="2056" width="13.5703125" style="126" customWidth="1"/>
    <col min="2057" max="2061" width="10.7109375" style="126" customWidth="1"/>
    <col min="2062" max="2304" width="9.140625" style="126"/>
    <col min="2305" max="2305" width="13.5703125" style="126" customWidth="1"/>
    <col min="2306" max="2306" width="61.28515625" style="126" customWidth="1"/>
    <col min="2307" max="2307" width="20.140625" style="126" customWidth="1"/>
    <col min="2308" max="2308" width="8.28515625" style="126" customWidth="1"/>
    <col min="2309" max="2309" width="9.85546875" style="126" customWidth="1"/>
    <col min="2310" max="2310" width="12.42578125" style="126" customWidth="1"/>
    <col min="2311" max="2312" width="13.5703125" style="126" customWidth="1"/>
    <col min="2313" max="2317" width="10.7109375" style="126" customWidth="1"/>
    <col min="2318" max="2560" width="9.140625" style="126"/>
    <col min="2561" max="2561" width="13.5703125" style="126" customWidth="1"/>
    <col min="2562" max="2562" width="61.28515625" style="126" customWidth="1"/>
    <col min="2563" max="2563" width="20.140625" style="126" customWidth="1"/>
    <col min="2564" max="2564" width="8.28515625" style="126" customWidth="1"/>
    <col min="2565" max="2565" width="9.85546875" style="126" customWidth="1"/>
    <col min="2566" max="2566" width="12.42578125" style="126" customWidth="1"/>
    <col min="2567" max="2568" width="13.5703125" style="126" customWidth="1"/>
    <col min="2569" max="2573" width="10.7109375" style="126" customWidth="1"/>
    <col min="2574" max="2816" width="9.140625" style="126"/>
    <col min="2817" max="2817" width="13.5703125" style="126" customWidth="1"/>
    <col min="2818" max="2818" width="61.28515625" style="126" customWidth="1"/>
    <col min="2819" max="2819" width="20.140625" style="126" customWidth="1"/>
    <col min="2820" max="2820" width="8.28515625" style="126" customWidth="1"/>
    <col min="2821" max="2821" width="9.85546875" style="126" customWidth="1"/>
    <col min="2822" max="2822" width="12.42578125" style="126" customWidth="1"/>
    <col min="2823" max="2824" width="13.5703125" style="126" customWidth="1"/>
    <col min="2825" max="2829" width="10.7109375" style="126" customWidth="1"/>
    <col min="2830" max="3072" width="9.140625" style="126"/>
    <col min="3073" max="3073" width="13.5703125" style="126" customWidth="1"/>
    <col min="3074" max="3074" width="61.28515625" style="126" customWidth="1"/>
    <col min="3075" max="3075" width="20.140625" style="126" customWidth="1"/>
    <col min="3076" max="3076" width="8.28515625" style="126" customWidth="1"/>
    <col min="3077" max="3077" width="9.85546875" style="126" customWidth="1"/>
    <col min="3078" max="3078" width="12.42578125" style="126" customWidth="1"/>
    <col min="3079" max="3080" width="13.5703125" style="126" customWidth="1"/>
    <col min="3081" max="3085" width="10.7109375" style="126" customWidth="1"/>
    <col min="3086" max="3328" width="9.140625" style="126"/>
    <col min="3329" max="3329" width="13.5703125" style="126" customWidth="1"/>
    <col min="3330" max="3330" width="61.28515625" style="126" customWidth="1"/>
    <col min="3331" max="3331" width="20.140625" style="126" customWidth="1"/>
    <col min="3332" max="3332" width="8.28515625" style="126" customWidth="1"/>
    <col min="3333" max="3333" width="9.85546875" style="126" customWidth="1"/>
    <col min="3334" max="3334" width="12.42578125" style="126" customWidth="1"/>
    <col min="3335" max="3336" width="13.5703125" style="126" customWidth="1"/>
    <col min="3337" max="3341" width="10.7109375" style="126" customWidth="1"/>
    <col min="3342" max="3584" width="9.140625" style="126"/>
    <col min="3585" max="3585" width="13.5703125" style="126" customWidth="1"/>
    <col min="3586" max="3586" width="61.28515625" style="126" customWidth="1"/>
    <col min="3587" max="3587" width="20.140625" style="126" customWidth="1"/>
    <col min="3588" max="3588" width="8.28515625" style="126" customWidth="1"/>
    <col min="3589" max="3589" width="9.85546875" style="126" customWidth="1"/>
    <col min="3590" max="3590" width="12.42578125" style="126" customWidth="1"/>
    <col min="3591" max="3592" width="13.5703125" style="126" customWidth="1"/>
    <col min="3593" max="3597" width="10.7109375" style="126" customWidth="1"/>
    <col min="3598" max="3840" width="9.140625" style="126"/>
    <col min="3841" max="3841" width="13.5703125" style="126" customWidth="1"/>
    <col min="3842" max="3842" width="61.28515625" style="126" customWidth="1"/>
    <col min="3843" max="3843" width="20.140625" style="126" customWidth="1"/>
    <col min="3844" max="3844" width="8.28515625" style="126" customWidth="1"/>
    <col min="3845" max="3845" width="9.85546875" style="126" customWidth="1"/>
    <col min="3846" max="3846" width="12.42578125" style="126" customWidth="1"/>
    <col min="3847" max="3848" width="13.5703125" style="126" customWidth="1"/>
    <col min="3849" max="3853" width="10.7109375" style="126" customWidth="1"/>
    <col min="3854" max="4096" width="9.140625" style="126"/>
    <col min="4097" max="4097" width="13.5703125" style="126" customWidth="1"/>
    <col min="4098" max="4098" width="61.28515625" style="126" customWidth="1"/>
    <col min="4099" max="4099" width="20.140625" style="126" customWidth="1"/>
    <col min="4100" max="4100" width="8.28515625" style="126" customWidth="1"/>
    <col min="4101" max="4101" width="9.85546875" style="126" customWidth="1"/>
    <col min="4102" max="4102" width="12.42578125" style="126" customWidth="1"/>
    <col min="4103" max="4104" width="13.5703125" style="126" customWidth="1"/>
    <col min="4105" max="4109" width="10.7109375" style="126" customWidth="1"/>
    <col min="4110" max="4352" width="9.140625" style="126"/>
    <col min="4353" max="4353" width="13.5703125" style="126" customWidth="1"/>
    <col min="4354" max="4354" width="61.28515625" style="126" customWidth="1"/>
    <col min="4355" max="4355" width="20.140625" style="126" customWidth="1"/>
    <col min="4356" max="4356" width="8.28515625" style="126" customWidth="1"/>
    <col min="4357" max="4357" width="9.85546875" style="126" customWidth="1"/>
    <col min="4358" max="4358" width="12.42578125" style="126" customWidth="1"/>
    <col min="4359" max="4360" width="13.5703125" style="126" customWidth="1"/>
    <col min="4361" max="4365" width="10.7109375" style="126" customWidth="1"/>
    <col min="4366" max="4608" width="9.140625" style="126"/>
    <col min="4609" max="4609" width="13.5703125" style="126" customWidth="1"/>
    <col min="4610" max="4610" width="61.28515625" style="126" customWidth="1"/>
    <col min="4611" max="4611" width="20.140625" style="126" customWidth="1"/>
    <col min="4612" max="4612" width="8.28515625" style="126" customWidth="1"/>
    <col min="4613" max="4613" width="9.85546875" style="126" customWidth="1"/>
    <col min="4614" max="4614" width="12.42578125" style="126" customWidth="1"/>
    <col min="4615" max="4616" width="13.5703125" style="126" customWidth="1"/>
    <col min="4617" max="4621" width="10.7109375" style="126" customWidth="1"/>
    <col min="4622" max="4864" width="9.140625" style="126"/>
    <col min="4865" max="4865" width="13.5703125" style="126" customWidth="1"/>
    <col min="4866" max="4866" width="61.28515625" style="126" customWidth="1"/>
    <col min="4867" max="4867" width="20.140625" style="126" customWidth="1"/>
    <col min="4868" max="4868" width="8.28515625" style="126" customWidth="1"/>
    <col min="4869" max="4869" width="9.85546875" style="126" customWidth="1"/>
    <col min="4870" max="4870" width="12.42578125" style="126" customWidth="1"/>
    <col min="4871" max="4872" width="13.5703125" style="126" customWidth="1"/>
    <col min="4873" max="4877" width="10.7109375" style="126" customWidth="1"/>
    <col min="4878" max="5120" width="9.140625" style="126"/>
    <col min="5121" max="5121" width="13.5703125" style="126" customWidth="1"/>
    <col min="5122" max="5122" width="61.28515625" style="126" customWidth="1"/>
    <col min="5123" max="5123" width="20.140625" style="126" customWidth="1"/>
    <col min="5124" max="5124" width="8.28515625" style="126" customWidth="1"/>
    <col min="5125" max="5125" width="9.85546875" style="126" customWidth="1"/>
    <col min="5126" max="5126" width="12.42578125" style="126" customWidth="1"/>
    <col min="5127" max="5128" width="13.5703125" style="126" customWidth="1"/>
    <col min="5129" max="5133" width="10.7109375" style="126" customWidth="1"/>
    <col min="5134" max="5376" width="9.140625" style="126"/>
    <col min="5377" max="5377" width="13.5703125" style="126" customWidth="1"/>
    <col min="5378" max="5378" width="61.28515625" style="126" customWidth="1"/>
    <col min="5379" max="5379" width="20.140625" style="126" customWidth="1"/>
    <col min="5380" max="5380" width="8.28515625" style="126" customWidth="1"/>
    <col min="5381" max="5381" width="9.85546875" style="126" customWidth="1"/>
    <col min="5382" max="5382" width="12.42578125" style="126" customWidth="1"/>
    <col min="5383" max="5384" width="13.5703125" style="126" customWidth="1"/>
    <col min="5385" max="5389" width="10.7109375" style="126" customWidth="1"/>
    <col min="5390" max="5632" width="9.140625" style="126"/>
    <col min="5633" max="5633" width="13.5703125" style="126" customWidth="1"/>
    <col min="5634" max="5634" width="61.28515625" style="126" customWidth="1"/>
    <col min="5635" max="5635" width="20.140625" style="126" customWidth="1"/>
    <col min="5636" max="5636" width="8.28515625" style="126" customWidth="1"/>
    <col min="5637" max="5637" width="9.85546875" style="126" customWidth="1"/>
    <col min="5638" max="5638" width="12.42578125" style="126" customWidth="1"/>
    <col min="5639" max="5640" width="13.5703125" style="126" customWidth="1"/>
    <col min="5641" max="5645" width="10.7109375" style="126" customWidth="1"/>
    <col min="5646" max="5888" width="9.140625" style="126"/>
    <col min="5889" max="5889" width="13.5703125" style="126" customWidth="1"/>
    <col min="5890" max="5890" width="61.28515625" style="126" customWidth="1"/>
    <col min="5891" max="5891" width="20.140625" style="126" customWidth="1"/>
    <col min="5892" max="5892" width="8.28515625" style="126" customWidth="1"/>
    <col min="5893" max="5893" width="9.85546875" style="126" customWidth="1"/>
    <col min="5894" max="5894" width="12.42578125" style="126" customWidth="1"/>
    <col min="5895" max="5896" width="13.5703125" style="126" customWidth="1"/>
    <col min="5897" max="5901" width="10.7109375" style="126" customWidth="1"/>
    <col min="5902" max="6144" width="9.140625" style="126"/>
    <col min="6145" max="6145" width="13.5703125" style="126" customWidth="1"/>
    <col min="6146" max="6146" width="61.28515625" style="126" customWidth="1"/>
    <col min="6147" max="6147" width="20.140625" style="126" customWidth="1"/>
    <col min="6148" max="6148" width="8.28515625" style="126" customWidth="1"/>
    <col min="6149" max="6149" width="9.85546875" style="126" customWidth="1"/>
    <col min="6150" max="6150" width="12.42578125" style="126" customWidth="1"/>
    <col min="6151" max="6152" width="13.5703125" style="126" customWidth="1"/>
    <col min="6153" max="6157" width="10.7109375" style="126" customWidth="1"/>
    <col min="6158" max="6400" width="9.140625" style="126"/>
    <col min="6401" max="6401" width="13.5703125" style="126" customWidth="1"/>
    <col min="6402" max="6402" width="61.28515625" style="126" customWidth="1"/>
    <col min="6403" max="6403" width="20.140625" style="126" customWidth="1"/>
    <col min="6404" max="6404" width="8.28515625" style="126" customWidth="1"/>
    <col min="6405" max="6405" width="9.85546875" style="126" customWidth="1"/>
    <col min="6406" max="6406" width="12.42578125" style="126" customWidth="1"/>
    <col min="6407" max="6408" width="13.5703125" style="126" customWidth="1"/>
    <col min="6409" max="6413" width="10.7109375" style="126" customWidth="1"/>
    <col min="6414" max="6656" width="9.140625" style="126"/>
    <col min="6657" max="6657" width="13.5703125" style="126" customWidth="1"/>
    <col min="6658" max="6658" width="61.28515625" style="126" customWidth="1"/>
    <col min="6659" max="6659" width="20.140625" style="126" customWidth="1"/>
    <col min="6660" max="6660" width="8.28515625" style="126" customWidth="1"/>
    <col min="6661" max="6661" width="9.85546875" style="126" customWidth="1"/>
    <col min="6662" max="6662" width="12.42578125" style="126" customWidth="1"/>
    <col min="6663" max="6664" width="13.5703125" style="126" customWidth="1"/>
    <col min="6665" max="6669" width="10.7109375" style="126" customWidth="1"/>
    <col min="6670" max="6912" width="9.140625" style="126"/>
    <col min="6913" max="6913" width="13.5703125" style="126" customWidth="1"/>
    <col min="6914" max="6914" width="61.28515625" style="126" customWidth="1"/>
    <col min="6915" max="6915" width="20.140625" style="126" customWidth="1"/>
    <col min="6916" max="6916" width="8.28515625" style="126" customWidth="1"/>
    <col min="6917" max="6917" width="9.85546875" style="126" customWidth="1"/>
    <col min="6918" max="6918" width="12.42578125" style="126" customWidth="1"/>
    <col min="6919" max="6920" width="13.5703125" style="126" customWidth="1"/>
    <col min="6921" max="6925" width="10.7109375" style="126" customWidth="1"/>
    <col min="6926" max="7168" width="9.140625" style="126"/>
    <col min="7169" max="7169" width="13.5703125" style="126" customWidth="1"/>
    <col min="7170" max="7170" width="61.28515625" style="126" customWidth="1"/>
    <col min="7171" max="7171" width="20.140625" style="126" customWidth="1"/>
    <col min="7172" max="7172" width="8.28515625" style="126" customWidth="1"/>
    <col min="7173" max="7173" width="9.85546875" style="126" customWidth="1"/>
    <col min="7174" max="7174" width="12.42578125" style="126" customWidth="1"/>
    <col min="7175" max="7176" width="13.5703125" style="126" customWidth="1"/>
    <col min="7177" max="7181" width="10.7109375" style="126" customWidth="1"/>
    <col min="7182" max="7424" width="9.140625" style="126"/>
    <col min="7425" max="7425" width="13.5703125" style="126" customWidth="1"/>
    <col min="7426" max="7426" width="61.28515625" style="126" customWidth="1"/>
    <col min="7427" max="7427" width="20.140625" style="126" customWidth="1"/>
    <col min="7428" max="7428" width="8.28515625" style="126" customWidth="1"/>
    <col min="7429" max="7429" width="9.85546875" style="126" customWidth="1"/>
    <col min="7430" max="7430" width="12.42578125" style="126" customWidth="1"/>
    <col min="7431" max="7432" width="13.5703125" style="126" customWidth="1"/>
    <col min="7433" max="7437" width="10.7109375" style="126" customWidth="1"/>
    <col min="7438" max="7680" width="9.140625" style="126"/>
    <col min="7681" max="7681" width="13.5703125" style="126" customWidth="1"/>
    <col min="7682" max="7682" width="61.28515625" style="126" customWidth="1"/>
    <col min="7683" max="7683" width="20.140625" style="126" customWidth="1"/>
    <col min="7684" max="7684" width="8.28515625" style="126" customWidth="1"/>
    <col min="7685" max="7685" width="9.85546875" style="126" customWidth="1"/>
    <col min="7686" max="7686" width="12.42578125" style="126" customWidth="1"/>
    <col min="7687" max="7688" width="13.5703125" style="126" customWidth="1"/>
    <col min="7689" max="7693" width="10.7109375" style="126" customWidth="1"/>
    <col min="7694" max="7936" width="9.140625" style="126"/>
    <col min="7937" max="7937" width="13.5703125" style="126" customWidth="1"/>
    <col min="7938" max="7938" width="61.28515625" style="126" customWidth="1"/>
    <col min="7939" max="7939" width="20.140625" style="126" customWidth="1"/>
    <col min="7940" max="7940" width="8.28515625" style="126" customWidth="1"/>
    <col min="7941" max="7941" width="9.85546875" style="126" customWidth="1"/>
    <col min="7942" max="7942" width="12.42578125" style="126" customWidth="1"/>
    <col min="7943" max="7944" width="13.5703125" style="126" customWidth="1"/>
    <col min="7945" max="7949" width="10.7109375" style="126" customWidth="1"/>
    <col min="7950" max="8192" width="9.140625" style="126"/>
    <col min="8193" max="8193" width="13.5703125" style="126" customWidth="1"/>
    <col min="8194" max="8194" width="61.28515625" style="126" customWidth="1"/>
    <col min="8195" max="8195" width="20.140625" style="126" customWidth="1"/>
    <col min="8196" max="8196" width="8.28515625" style="126" customWidth="1"/>
    <col min="8197" max="8197" width="9.85546875" style="126" customWidth="1"/>
    <col min="8198" max="8198" width="12.42578125" style="126" customWidth="1"/>
    <col min="8199" max="8200" width="13.5703125" style="126" customWidth="1"/>
    <col min="8201" max="8205" width="10.7109375" style="126" customWidth="1"/>
    <col min="8206" max="8448" width="9.140625" style="126"/>
    <col min="8449" max="8449" width="13.5703125" style="126" customWidth="1"/>
    <col min="8450" max="8450" width="61.28515625" style="126" customWidth="1"/>
    <col min="8451" max="8451" width="20.140625" style="126" customWidth="1"/>
    <col min="8452" max="8452" width="8.28515625" style="126" customWidth="1"/>
    <col min="8453" max="8453" width="9.85546875" style="126" customWidth="1"/>
    <col min="8454" max="8454" width="12.42578125" style="126" customWidth="1"/>
    <col min="8455" max="8456" width="13.5703125" style="126" customWidth="1"/>
    <col min="8457" max="8461" width="10.7109375" style="126" customWidth="1"/>
    <col min="8462" max="8704" width="9.140625" style="126"/>
    <col min="8705" max="8705" width="13.5703125" style="126" customWidth="1"/>
    <col min="8706" max="8706" width="61.28515625" style="126" customWidth="1"/>
    <col min="8707" max="8707" width="20.140625" style="126" customWidth="1"/>
    <col min="8708" max="8708" width="8.28515625" style="126" customWidth="1"/>
    <col min="8709" max="8709" width="9.85546875" style="126" customWidth="1"/>
    <col min="8710" max="8710" width="12.42578125" style="126" customWidth="1"/>
    <col min="8711" max="8712" width="13.5703125" style="126" customWidth="1"/>
    <col min="8713" max="8717" width="10.7109375" style="126" customWidth="1"/>
    <col min="8718" max="8960" width="9.140625" style="126"/>
    <col min="8961" max="8961" width="13.5703125" style="126" customWidth="1"/>
    <col min="8962" max="8962" width="61.28515625" style="126" customWidth="1"/>
    <col min="8963" max="8963" width="20.140625" style="126" customWidth="1"/>
    <col min="8964" max="8964" width="8.28515625" style="126" customWidth="1"/>
    <col min="8965" max="8965" width="9.85546875" style="126" customWidth="1"/>
    <col min="8966" max="8966" width="12.42578125" style="126" customWidth="1"/>
    <col min="8967" max="8968" width="13.5703125" style="126" customWidth="1"/>
    <col min="8969" max="8973" width="10.7109375" style="126" customWidth="1"/>
    <col min="8974" max="9216" width="9.140625" style="126"/>
    <col min="9217" max="9217" width="13.5703125" style="126" customWidth="1"/>
    <col min="9218" max="9218" width="61.28515625" style="126" customWidth="1"/>
    <col min="9219" max="9219" width="20.140625" style="126" customWidth="1"/>
    <col min="9220" max="9220" width="8.28515625" style="126" customWidth="1"/>
    <col min="9221" max="9221" width="9.85546875" style="126" customWidth="1"/>
    <col min="9222" max="9222" width="12.42578125" style="126" customWidth="1"/>
    <col min="9223" max="9224" width="13.5703125" style="126" customWidth="1"/>
    <col min="9225" max="9229" width="10.7109375" style="126" customWidth="1"/>
    <col min="9230" max="9472" width="9.140625" style="126"/>
    <col min="9473" max="9473" width="13.5703125" style="126" customWidth="1"/>
    <col min="9474" max="9474" width="61.28515625" style="126" customWidth="1"/>
    <col min="9475" max="9475" width="20.140625" style="126" customWidth="1"/>
    <col min="9476" max="9476" width="8.28515625" style="126" customWidth="1"/>
    <col min="9477" max="9477" width="9.85546875" style="126" customWidth="1"/>
    <col min="9478" max="9478" width="12.42578125" style="126" customWidth="1"/>
    <col min="9479" max="9480" width="13.5703125" style="126" customWidth="1"/>
    <col min="9481" max="9485" width="10.7109375" style="126" customWidth="1"/>
    <col min="9486" max="9728" width="9.140625" style="126"/>
    <col min="9729" max="9729" width="13.5703125" style="126" customWidth="1"/>
    <col min="9730" max="9730" width="61.28515625" style="126" customWidth="1"/>
    <col min="9731" max="9731" width="20.140625" style="126" customWidth="1"/>
    <col min="9732" max="9732" width="8.28515625" style="126" customWidth="1"/>
    <col min="9733" max="9733" width="9.85546875" style="126" customWidth="1"/>
    <col min="9734" max="9734" width="12.42578125" style="126" customWidth="1"/>
    <col min="9735" max="9736" width="13.5703125" style="126" customWidth="1"/>
    <col min="9737" max="9741" width="10.7109375" style="126" customWidth="1"/>
    <col min="9742" max="9984" width="9.140625" style="126"/>
    <col min="9985" max="9985" width="13.5703125" style="126" customWidth="1"/>
    <col min="9986" max="9986" width="61.28515625" style="126" customWidth="1"/>
    <col min="9987" max="9987" width="20.140625" style="126" customWidth="1"/>
    <col min="9988" max="9988" width="8.28515625" style="126" customWidth="1"/>
    <col min="9989" max="9989" width="9.85546875" style="126" customWidth="1"/>
    <col min="9990" max="9990" width="12.42578125" style="126" customWidth="1"/>
    <col min="9991" max="9992" width="13.5703125" style="126" customWidth="1"/>
    <col min="9993" max="9997" width="10.7109375" style="126" customWidth="1"/>
    <col min="9998" max="10240" width="9.140625" style="126"/>
    <col min="10241" max="10241" width="13.5703125" style="126" customWidth="1"/>
    <col min="10242" max="10242" width="61.28515625" style="126" customWidth="1"/>
    <col min="10243" max="10243" width="20.140625" style="126" customWidth="1"/>
    <col min="10244" max="10244" width="8.28515625" style="126" customWidth="1"/>
    <col min="10245" max="10245" width="9.85546875" style="126" customWidth="1"/>
    <col min="10246" max="10246" width="12.42578125" style="126" customWidth="1"/>
    <col min="10247" max="10248" width="13.5703125" style="126" customWidth="1"/>
    <col min="10249" max="10253" width="10.7109375" style="126" customWidth="1"/>
    <col min="10254" max="10496" width="9.140625" style="126"/>
    <col min="10497" max="10497" width="13.5703125" style="126" customWidth="1"/>
    <col min="10498" max="10498" width="61.28515625" style="126" customWidth="1"/>
    <col min="10499" max="10499" width="20.140625" style="126" customWidth="1"/>
    <col min="10500" max="10500" width="8.28515625" style="126" customWidth="1"/>
    <col min="10501" max="10501" width="9.85546875" style="126" customWidth="1"/>
    <col min="10502" max="10502" width="12.42578125" style="126" customWidth="1"/>
    <col min="10503" max="10504" width="13.5703125" style="126" customWidth="1"/>
    <col min="10505" max="10509" width="10.7109375" style="126" customWidth="1"/>
    <col min="10510" max="10752" width="9.140625" style="126"/>
    <col min="10753" max="10753" width="13.5703125" style="126" customWidth="1"/>
    <col min="10754" max="10754" width="61.28515625" style="126" customWidth="1"/>
    <col min="10755" max="10755" width="20.140625" style="126" customWidth="1"/>
    <col min="10756" max="10756" width="8.28515625" style="126" customWidth="1"/>
    <col min="10757" max="10757" width="9.85546875" style="126" customWidth="1"/>
    <col min="10758" max="10758" width="12.42578125" style="126" customWidth="1"/>
    <col min="10759" max="10760" width="13.5703125" style="126" customWidth="1"/>
    <col min="10761" max="10765" width="10.7109375" style="126" customWidth="1"/>
    <col min="10766" max="11008" width="9.140625" style="126"/>
    <col min="11009" max="11009" width="13.5703125" style="126" customWidth="1"/>
    <col min="11010" max="11010" width="61.28515625" style="126" customWidth="1"/>
    <col min="11011" max="11011" width="20.140625" style="126" customWidth="1"/>
    <col min="11012" max="11012" width="8.28515625" style="126" customWidth="1"/>
    <col min="11013" max="11013" width="9.85546875" style="126" customWidth="1"/>
    <col min="11014" max="11014" width="12.42578125" style="126" customWidth="1"/>
    <col min="11015" max="11016" width="13.5703125" style="126" customWidth="1"/>
    <col min="11017" max="11021" width="10.7109375" style="126" customWidth="1"/>
    <col min="11022" max="11264" width="9.140625" style="126"/>
    <col min="11265" max="11265" width="13.5703125" style="126" customWidth="1"/>
    <col min="11266" max="11266" width="61.28515625" style="126" customWidth="1"/>
    <col min="11267" max="11267" width="20.140625" style="126" customWidth="1"/>
    <col min="11268" max="11268" width="8.28515625" style="126" customWidth="1"/>
    <col min="11269" max="11269" width="9.85546875" style="126" customWidth="1"/>
    <col min="11270" max="11270" width="12.42578125" style="126" customWidth="1"/>
    <col min="11271" max="11272" width="13.5703125" style="126" customWidth="1"/>
    <col min="11273" max="11277" width="10.7109375" style="126" customWidth="1"/>
    <col min="11278" max="11520" width="9.140625" style="126"/>
    <col min="11521" max="11521" width="13.5703125" style="126" customWidth="1"/>
    <col min="11522" max="11522" width="61.28515625" style="126" customWidth="1"/>
    <col min="11523" max="11523" width="20.140625" style="126" customWidth="1"/>
    <col min="11524" max="11524" width="8.28515625" style="126" customWidth="1"/>
    <col min="11525" max="11525" width="9.85546875" style="126" customWidth="1"/>
    <col min="11526" max="11526" width="12.42578125" style="126" customWidth="1"/>
    <col min="11527" max="11528" width="13.5703125" style="126" customWidth="1"/>
    <col min="11529" max="11533" width="10.7109375" style="126" customWidth="1"/>
    <col min="11534" max="11776" width="9.140625" style="126"/>
    <col min="11777" max="11777" width="13.5703125" style="126" customWidth="1"/>
    <col min="11778" max="11778" width="61.28515625" style="126" customWidth="1"/>
    <col min="11779" max="11779" width="20.140625" style="126" customWidth="1"/>
    <col min="11780" max="11780" width="8.28515625" style="126" customWidth="1"/>
    <col min="11781" max="11781" width="9.85546875" style="126" customWidth="1"/>
    <col min="11782" max="11782" width="12.42578125" style="126" customWidth="1"/>
    <col min="11783" max="11784" width="13.5703125" style="126" customWidth="1"/>
    <col min="11785" max="11789" width="10.7109375" style="126" customWidth="1"/>
    <col min="11790" max="12032" width="9.140625" style="126"/>
    <col min="12033" max="12033" width="13.5703125" style="126" customWidth="1"/>
    <col min="12034" max="12034" width="61.28515625" style="126" customWidth="1"/>
    <col min="12035" max="12035" width="20.140625" style="126" customWidth="1"/>
    <col min="12036" max="12036" width="8.28515625" style="126" customWidth="1"/>
    <col min="12037" max="12037" width="9.85546875" style="126" customWidth="1"/>
    <col min="12038" max="12038" width="12.42578125" style="126" customWidth="1"/>
    <col min="12039" max="12040" width="13.5703125" style="126" customWidth="1"/>
    <col min="12041" max="12045" width="10.7109375" style="126" customWidth="1"/>
    <col min="12046" max="12288" width="9.140625" style="126"/>
    <col min="12289" max="12289" width="13.5703125" style="126" customWidth="1"/>
    <col min="12290" max="12290" width="61.28515625" style="126" customWidth="1"/>
    <col min="12291" max="12291" width="20.140625" style="126" customWidth="1"/>
    <col min="12292" max="12292" width="8.28515625" style="126" customWidth="1"/>
    <col min="12293" max="12293" width="9.85546875" style="126" customWidth="1"/>
    <col min="12294" max="12294" width="12.42578125" style="126" customWidth="1"/>
    <col min="12295" max="12296" width="13.5703125" style="126" customWidth="1"/>
    <col min="12297" max="12301" width="10.7109375" style="126" customWidth="1"/>
    <col min="12302" max="12544" width="9.140625" style="126"/>
    <col min="12545" max="12545" width="13.5703125" style="126" customWidth="1"/>
    <col min="12546" max="12546" width="61.28515625" style="126" customWidth="1"/>
    <col min="12547" max="12547" width="20.140625" style="126" customWidth="1"/>
    <col min="12548" max="12548" width="8.28515625" style="126" customWidth="1"/>
    <col min="12549" max="12549" width="9.85546875" style="126" customWidth="1"/>
    <col min="12550" max="12550" width="12.42578125" style="126" customWidth="1"/>
    <col min="12551" max="12552" width="13.5703125" style="126" customWidth="1"/>
    <col min="12553" max="12557" width="10.7109375" style="126" customWidth="1"/>
    <col min="12558" max="12800" width="9.140625" style="126"/>
    <col min="12801" max="12801" width="13.5703125" style="126" customWidth="1"/>
    <col min="12802" max="12802" width="61.28515625" style="126" customWidth="1"/>
    <col min="12803" max="12803" width="20.140625" style="126" customWidth="1"/>
    <col min="12804" max="12804" width="8.28515625" style="126" customWidth="1"/>
    <col min="12805" max="12805" width="9.85546875" style="126" customWidth="1"/>
    <col min="12806" max="12806" width="12.42578125" style="126" customWidth="1"/>
    <col min="12807" max="12808" width="13.5703125" style="126" customWidth="1"/>
    <col min="12809" max="12813" width="10.7109375" style="126" customWidth="1"/>
    <col min="12814" max="13056" width="9.140625" style="126"/>
    <col min="13057" max="13057" width="13.5703125" style="126" customWidth="1"/>
    <col min="13058" max="13058" width="61.28515625" style="126" customWidth="1"/>
    <col min="13059" max="13059" width="20.140625" style="126" customWidth="1"/>
    <col min="13060" max="13060" width="8.28515625" style="126" customWidth="1"/>
    <col min="13061" max="13061" width="9.85546875" style="126" customWidth="1"/>
    <col min="13062" max="13062" width="12.42578125" style="126" customWidth="1"/>
    <col min="13063" max="13064" width="13.5703125" style="126" customWidth="1"/>
    <col min="13065" max="13069" width="10.7109375" style="126" customWidth="1"/>
    <col min="13070" max="13312" width="9.140625" style="126"/>
    <col min="13313" max="13313" width="13.5703125" style="126" customWidth="1"/>
    <col min="13314" max="13314" width="61.28515625" style="126" customWidth="1"/>
    <col min="13315" max="13315" width="20.140625" style="126" customWidth="1"/>
    <col min="13316" max="13316" width="8.28515625" style="126" customWidth="1"/>
    <col min="13317" max="13317" width="9.85546875" style="126" customWidth="1"/>
    <col min="13318" max="13318" width="12.42578125" style="126" customWidth="1"/>
    <col min="13319" max="13320" width="13.5703125" style="126" customWidth="1"/>
    <col min="13321" max="13325" width="10.7109375" style="126" customWidth="1"/>
    <col min="13326" max="13568" width="9.140625" style="126"/>
    <col min="13569" max="13569" width="13.5703125" style="126" customWidth="1"/>
    <col min="13570" max="13570" width="61.28515625" style="126" customWidth="1"/>
    <col min="13571" max="13571" width="20.140625" style="126" customWidth="1"/>
    <col min="13572" max="13572" width="8.28515625" style="126" customWidth="1"/>
    <col min="13573" max="13573" width="9.85546875" style="126" customWidth="1"/>
    <col min="13574" max="13574" width="12.42578125" style="126" customWidth="1"/>
    <col min="13575" max="13576" width="13.5703125" style="126" customWidth="1"/>
    <col min="13577" max="13581" width="10.7109375" style="126" customWidth="1"/>
    <col min="13582" max="13824" width="9.140625" style="126"/>
    <col min="13825" max="13825" width="13.5703125" style="126" customWidth="1"/>
    <col min="13826" max="13826" width="61.28515625" style="126" customWidth="1"/>
    <col min="13827" max="13827" width="20.140625" style="126" customWidth="1"/>
    <col min="13828" max="13828" width="8.28515625" style="126" customWidth="1"/>
    <col min="13829" max="13829" width="9.85546875" style="126" customWidth="1"/>
    <col min="13830" max="13830" width="12.42578125" style="126" customWidth="1"/>
    <col min="13831" max="13832" width="13.5703125" style="126" customWidth="1"/>
    <col min="13833" max="13837" width="10.7109375" style="126" customWidth="1"/>
    <col min="13838" max="14080" width="9.140625" style="126"/>
    <col min="14081" max="14081" width="13.5703125" style="126" customWidth="1"/>
    <col min="14082" max="14082" width="61.28515625" style="126" customWidth="1"/>
    <col min="14083" max="14083" width="20.140625" style="126" customWidth="1"/>
    <col min="14084" max="14084" width="8.28515625" style="126" customWidth="1"/>
    <col min="14085" max="14085" width="9.85546875" style="126" customWidth="1"/>
    <col min="14086" max="14086" width="12.42578125" style="126" customWidth="1"/>
    <col min="14087" max="14088" width="13.5703125" style="126" customWidth="1"/>
    <col min="14089" max="14093" width="10.7109375" style="126" customWidth="1"/>
    <col min="14094" max="14336" width="9.140625" style="126"/>
    <col min="14337" max="14337" width="13.5703125" style="126" customWidth="1"/>
    <col min="14338" max="14338" width="61.28515625" style="126" customWidth="1"/>
    <col min="14339" max="14339" width="20.140625" style="126" customWidth="1"/>
    <col min="14340" max="14340" width="8.28515625" style="126" customWidth="1"/>
    <col min="14341" max="14341" width="9.85546875" style="126" customWidth="1"/>
    <col min="14342" max="14342" width="12.42578125" style="126" customWidth="1"/>
    <col min="14343" max="14344" width="13.5703125" style="126" customWidth="1"/>
    <col min="14345" max="14349" width="10.7109375" style="126" customWidth="1"/>
    <col min="14350" max="14592" width="9.140625" style="126"/>
    <col min="14593" max="14593" width="13.5703125" style="126" customWidth="1"/>
    <col min="14594" max="14594" width="61.28515625" style="126" customWidth="1"/>
    <col min="14595" max="14595" width="20.140625" style="126" customWidth="1"/>
    <col min="14596" max="14596" width="8.28515625" style="126" customWidth="1"/>
    <col min="14597" max="14597" width="9.85546875" style="126" customWidth="1"/>
    <col min="14598" max="14598" width="12.42578125" style="126" customWidth="1"/>
    <col min="14599" max="14600" width="13.5703125" style="126" customWidth="1"/>
    <col min="14601" max="14605" width="10.7109375" style="126" customWidth="1"/>
    <col min="14606" max="14848" width="9.140625" style="126"/>
    <col min="14849" max="14849" width="13.5703125" style="126" customWidth="1"/>
    <col min="14850" max="14850" width="61.28515625" style="126" customWidth="1"/>
    <col min="14851" max="14851" width="20.140625" style="126" customWidth="1"/>
    <col min="14852" max="14852" width="8.28515625" style="126" customWidth="1"/>
    <col min="14853" max="14853" width="9.85546875" style="126" customWidth="1"/>
    <col min="14854" max="14854" width="12.42578125" style="126" customWidth="1"/>
    <col min="14855" max="14856" width="13.5703125" style="126" customWidth="1"/>
    <col min="14857" max="14861" width="10.7109375" style="126" customWidth="1"/>
    <col min="14862" max="15104" width="9.140625" style="126"/>
    <col min="15105" max="15105" width="13.5703125" style="126" customWidth="1"/>
    <col min="15106" max="15106" width="61.28515625" style="126" customWidth="1"/>
    <col min="15107" max="15107" width="20.140625" style="126" customWidth="1"/>
    <col min="15108" max="15108" width="8.28515625" style="126" customWidth="1"/>
    <col min="15109" max="15109" width="9.85546875" style="126" customWidth="1"/>
    <col min="15110" max="15110" width="12.42578125" style="126" customWidth="1"/>
    <col min="15111" max="15112" width="13.5703125" style="126" customWidth="1"/>
    <col min="15113" max="15117" width="10.7109375" style="126" customWidth="1"/>
    <col min="15118" max="15360" width="9.140625" style="126"/>
    <col min="15361" max="15361" width="13.5703125" style="126" customWidth="1"/>
    <col min="15362" max="15362" width="61.28515625" style="126" customWidth="1"/>
    <col min="15363" max="15363" width="20.140625" style="126" customWidth="1"/>
    <col min="15364" max="15364" width="8.28515625" style="126" customWidth="1"/>
    <col min="15365" max="15365" width="9.85546875" style="126" customWidth="1"/>
    <col min="15366" max="15366" width="12.42578125" style="126" customWidth="1"/>
    <col min="15367" max="15368" width="13.5703125" style="126" customWidth="1"/>
    <col min="15369" max="15373" width="10.7109375" style="126" customWidth="1"/>
    <col min="15374" max="15616" width="9.140625" style="126"/>
    <col min="15617" max="15617" width="13.5703125" style="126" customWidth="1"/>
    <col min="15618" max="15618" width="61.28515625" style="126" customWidth="1"/>
    <col min="15619" max="15619" width="20.140625" style="126" customWidth="1"/>
    <col min="15620" max="15620" width="8.28515625" style="126" customWidth="1"/>
    <col min="15621" max="15621" width="9.85546875" style="126" customWidth="1"/>
    <col min="15622" max="15622" width="12.42578125" style="126" customWidth="1"/>
    <col min="15623" max="15624" width="13.5703125" style="126" customWidth="1"/>
    <col min="15625" max="15629" width="10.7109375" style="126" customWidth="1"/>
    <col min="15630" max="15872" width="9.140625" style="126"/>
    <col min="15873" max="15873" width="13.5703125" style="126" customWidth="1"/>
    <col min="15874" max="15874" width="61.28515625" style="126" customWidth="1"/>
    <col min="15875" max="15875" width="20.140625" style="126" customWidth="1"/>
    <col min="15876" max="15876" width="8.28515625" style="126" customWidth="1"/>
    <col min="15877" max="15877" width="9.85546875" style="126" customWidth="1"/>
    <col min="15878" max="15878" width="12.42578125" style="126" customWidth="1"/>
    <col min="15879" max="15880" width="13.5703125" style="126" customWidth="1"/>
    <col min="15881" max="15885" width="10.7109375" style="126" customWidth="1"/>
    <col min="15886" max="16128" width="9.140625" style="126"/>
    <col min="16129" max="16129" width="13.5703125" style="126" customWidth="1"/>
    <col min="16130" max="16130" width="61.28515625" style="126" customWidth="1"/>
    <col min="16131" max="16131" width="20.140625" style="126" customWidth="1"/>
    <col min="16132" max="16132" width="8.28515625" style="126" customWidth="1"/>
    <col min="16133" max="16133" width="9.85546875" style="126" customWidth="1"/>
    <col min="16134" max="16134" width="12.42578125" style="126" customWidth="1"/>
    <col min="16135" max="16136" width="13.5703125" style="126" customWidth="1"/>
    <col min="16137" max="16141" width="10.7109375" style="126" customWidth="1"/>
    <col min="16142" max="16384" width="9.140625" style="126"/>
  </cols>
  <sheetData>
    <row r="1" spans="1:8" s="31" customFormat="1" ht="15">
      <c r="A1" s="286" t="s">
        <v>120</v>
      </c>
      <c r="B1" s="287"/>
      <c r="C1" s="287"/>
      <c r="D1" s="287"/>
      <c r="E1" s="287"/>
      <c r="F1" s="287"/>
      <c r="G1" s="288"/>
      <c r="H1" s="30"/>
    </row>
    <row r="2" spans="1:8" s="31" customFormat="1">
      <c r="A2" s="33"/>
      <c r="B2" s="34"/>
      <c r="C2" s="35"/>
      <c r="D2" s="36"/>
      <c r="E2" s="37"/>
      <c r="F2" s="37"/>
      <c r="G2" s="38"/>
      <c r="H2" s="37"/>
    </row>
    <row r="3" spans="1:8" s="31" customFormat="1" ht="15">
      <c r="A3" s="33" t="s">
        <v>27</v>
      </c>
      <c r="B3" s="289" t="s">
        <v>28</v>
      </c>
      <c r="C3" s="289"/>
      <c r="D3" s="289"/>
      <c r="E3" s="289"/>
      <c r="F3" s="289"/>
      <c r="G3" s="290"/>
      <c r="H3" s="40"/>
    </row>
    <row r="4" spans="1:8" s="31" customFormat="1">
      <c r="A4" s="33" t="s">
        <v>29</v>
      </c>
      <c r="B4" s="291" t="s">
        <v>30</v>
      </c>
      <c r="C4" s="291"/>
      <c r="D4" s="291"/>
      <c r="E4" s="291"/>
      <c r="F4" s="291"/>
      <c r="G4" s="292"/>
      <c r="H4" s="37"/>
    </row>
    <row r="5" spans="1:8" s="31" customFormat="1">
      <c r="A5" s="33" t="s">
        <v>31</v>
      </c>
      <c r="B5" s="291" t="s">
        <v>121</v>
      </c>
      <c r="C5" s="291"/>
      <c r="D5" s="291"/>
      <c r="E5" s="291"/>
      <c r="F5" s="291"/>
      <c r="G5" s="292"/>
      <c r="H5" s="37"/>
    </row>
    <row r="6" spans="1:8" s="31" customFormat="1">
      <c r="A6" s="33" t="s">
        <v>32</v>
      </c>
      <c r="B6" s="42" t="s">
        <v>122</v>
      </c>
      <c r="C6" s="43"/>
      <c r="D6" s="36"/>
      <c r="E6" s="42"/>
      <c r="F6" s="37"/>
      <c r="G6" s="44"/>
      <c r="H6" s="37"/>
    </row>
    <row r="7" spans="1:8" s="31" customFormat="1">
      <c r="A7" s="45" t="s">
        <v>34</v>
      </c>
      <c r="B7" s="37"/>
      <c r="C7" s="46"/>
      <c r="D7" s="36"/>
      <c r="E7" s="42"/>
      <c r="F7" s="47" t="s">
        <v>35</v>
      </c>
      <c r="G7" s="48">
        <v>41618</v>
      </c>
      <c r="H7" s="37"/>
    </row>
    <row r="8" spans="1:8" s="31" customFormat="1" ht="14.25" customHeight="1">
      <c r="A8" s="33"/>
      <c r="B8" s="34" t="s">
        <v>123</v>
      </c>
      <c r="C8" s="34"/>
      <c r="D8" s="36"/>
      <c r="E8" s="42"/>
      <c r="F8" s="37"/>
      <c r="G8" s="38"/>
      <c r="H8" s="37"/>
    </row>
    <row r="9" spans="1:8" s="31" customFormat="1" ht="14.25" customHeight="1">
      <c r="A9" s="33"/>
      <c r="B9" s="34"/>
      <c r="C9" s="34"/>
      <c r="D9" s="36"/>
      <c r="E9" s="42"/>
      <c r="F9" s="37"/>
      <c r="G9" s="38"/>
      <c r="H9" s="37"/>
    </row>
    <row r="10" spans="1:8" s="31" customFormat="1">
      <c r="A10" s="45" t="s">
        <v>37</v>
      </c>
      <c r="B10" s="34"/>
      <c r="C10" s="34"/>
      <c r="D10" s="36"/>
      <c r="E10" s="42"/>
      <c r="F10" s="37"/>
      <c r="G10" s="38"/>
      <c r="H10" s="37"/>
    </row>
    <row r="11" spans="1:8" s="31" customFormat="1">
      <c r="A11" s="33"/>
      <c r="B11" s="34"/>
      <c r="C11" s="34"/>
      <c r="D11" s="36"/>
      <c r="E11" s="37"/>
      <c r="F11" s="37"/>
      <c r="G11" s="38"/>
      <c r="H11" s="37"/>
    </row>
    <row r="12" spans="1:8" s="56" customFormat="1" ht="13.5" thickBot="1">
      <c r="A12" s="49" t="s">
        <v>39</v>
      </c>
      <c r="B12" s="50" t="s">
        <v>40</v>
      </c>
      <c r="C12" s="51" t="s">
        <v>41</v>
      </c>
      <c r="D12" s="52" t="s">
        <v>42</v>
      </c>
      <c r="E12" s="53" t="s">
        <v>43</v>
      </c>
      <c r="F12" s="53" t="s">
        <v>44</v>
      </c>
      <c r="G12" s="54" t="s">
        <v>45</v>
      </c>
      <c r="H12" s="55"/>
    </row>
    <row r="13" spans="1:8" s="64" customFormat="1" ht="12">
      <c r="A13" s="136" t="s">
        <v>124</v>
      </c>
      <c r="B13" s="137" t="s">
        <v>125</v>
      </c>
      <c r="C13" s="137"/>
      <c r="D13" s="138"/>
      <c r="E13" s="139"/>
      <c r="F13" s="139"/>
      <c r="G13" s="140"/>
      <c r="H13" s="63"/>
    </row>
    <row r="14" spans="1:8" s="56" customFormat="1">
      <c r="A14" s="141" t="s">
        <v>126</v>
      </c>
      <c r="B14" s="142" t="s">
        <v>127</v>
      </c>
      <c r="C14" s="142"/>
      <c r="D14" s="143" t="s">
        <v>128</v>
      </c>
      <c r="E14" s="144">
        <v>1</v>
      </c>
      <c r="F14" s="145">
        <v>4000</v>
      </c>
      <c r="G14" s="146">
        <f t="shared" ref="G14:G26" si="0">SUM(E14*F14)</f>
        <v>4000</v>
      </c>
      <c r="H14" s="147"/>
    </row>
    <row r="15" spans="1:8" s="56" customFormat="1">
      <c r="A15" s="141" t="s">
        <v>129</v>
      </c>
      <c r="B15" s="142" t="s">
        <v>130</v>
      </c>
      <c r="C15" s="142"/>
      <c r="D15" s="143" t="s">
        <v>128</v>
      </c>
      <c r="E15" s="144">
        <v>1</v>
      </c>
      <c r="F15" s="145">
        <v>4000</v>
      </c>
      <c r="G15" s="146">
        <f t="shared" si="0"/>
        <v>4000</v>
      </c>
      <c r="H15" s="147"/>
    </row>
    <row r="16" spans="1:8" s="56" customFormat="1">
      <c r="A16" s="141" t="s">
        <v>131</v>
      </c>
      <c r="B16" s="142" t="s">
        <v>132</v>
      </c>
      <c r="C16" s="142"/>
      <c r="D16" s="143" t="s">
        <v>93</v>
      </c>
      <c r="E16" s="144">
        <v>521.17999999999995</v>
      </c>
      <c r="F16" s="145">
        <v>35</v>
      </c>
      <c r="G16" s="146">
        <f t="shared" si="0"/>
        <v>18241.3</v>
      </c>
      <c r="H16" s="147"/>
    </row>
    <row r="17" spans="1:8" s="56" customFormat="1">
      <c r="A17" s="141" t="s">
        <v>133</v>
      </c>
      <c r="B17" s="142" t="s">
        <v>134</v>
      </c>
      <c r="C17" s="142"/>
      <c r="D17" s="143" t="s">
        <v>135</v>
      </c>
      <c r="E17" s="144">
        <v>8</v>
      </c>
      <c r="F17" s="145">
        <v>4800</v>
      </c>
      <c r="G17" s="146">
        <f t="shared" si="0"/>
        <v>38400</v>
      </c>
      <c r="H17" s="147"/>
    </row>
    <row r="18" spans="1:8" s="56" customFormat="1">
      <c r="A18" s="141" t="s">
        <v>136</v>
      </c>
      <c r="B18" s="142" t="s">
        <v>137</v>
      </c>
      <c r="C18" s="142"/>
      <c r="D18" s="143" t="s">
        <v>138</v>
      </c>
      <c r="E18" s="144">
        <v>1</v>
      </c>
      <c r="F18" s="145">
        <v>4000</v>
      </c>
      <c r="G18" s="146">
        <f>SUM(E18*F18)</f>
        <v>4000</v>
      </c>
      <c r="H18" s="147"/>
    </row>
    <row r="19" spans="1:8" s="56" customFormat="1">
      <c r="A19" s="141" t="s">
        <v>139</v>
      </c>
      <c r="B19" s="142" t="s">
        <v>140</v>
      </c>
      <c r="C19" s="142"/>
      <c r="D19" s="143" t="s">
        <v>138</v>
      </c>
      <c r="E19" s="144">
        <v>1</v>
      </c>
      <c r="F19" s="145">
        <v>4000</v>
      </c>
      <c r="G19" s="146">
        <f>SUM(E19*F19)</f>
        <v>4000</v>
      </c>
      <c r="H19" s="147"/>
    </row>
    <row r="20" spans="1:8" s="56" customFormat="1">
      <c r="A20" s="141" t="s">
        <v>141</v>
      </c>
      <c r="B20" s="142" t="s">
        <v>142</v>
      </c>
      <c r="C20" s="142"/>
      <c r="D20" s="143" t="s">
        <v>143</v>
      </c>
      <c r="E20" s="144">
        <v>4</v>
      </c>
      <c r="F20" s="145">
        <v>4500</v>
      </c>
      <c r="G20" s="146">
        <f>SUM(E20*F20)</f>
        <v>18000</v>
      </c>
      <c r="H20" s="147"/>
    </row>
    <row r="21" spans="1:8" s="56" customFormat="1">
      <c r="A21" s="141" t="s">
        <v>144</v>
      </c>
      <c r="B21" s="142" t="s">
        <v>145</v>
      </c>
      <c r="C21" s="142"/>
      <c r="D21" s="143" t="s">
        <v>138</v>
      </c>
      <c r="E21" s="144">
        <v>1</v>
      </c>
      <c r="F21" s="145">
        <v>8000</v>
      </c>
      <c r="G21" s="146">
        <f>SUM(E21*F21)</f>
        <v>8000</v>
      </c>
      <c r="H21" s="147"/>
    </row>
    <row r="22" spans="1:8" s="152" customFormat="1">
      <c r="A22" s="141" t="s">
        <v>146</v>
      </c>
      <c r="B22" s="148" t="s">
        <v>147</v>
      </c>
      <c r="C22" s="148"/>
      <c r="D22" s="149" t="s">
        <v>135</v>
      </c>
      <c r="E22" s="145">
        <v>8</v>
      </c>
      <c r="F22" s="145">
        <v>145</v>
      </c>
      <c r="G22" s="150">
        <f t="shared" si="0"/>
        <v>1160</v>
      </c>
      <c r="H22" s="151"/>
    </row>
    <row r="23" spans="1:8" s="152" customFormat="1">
      <c r="A23" s="141">
        <v>99713112</v>
      </c>
      <c r="B23" s="148" t="s">
        <v>148</v>
      </c>
      <c r="C23" s="148"/>
      <c r="D23" s="149" t="s">
        <v>135</v>
      </c>
      <c r="E23" s="145">
        <v>8</v>
      </c>
      <c r="F23" s="145">
        <v>25</v>
      </c>
      <c r="G23" s="150">
        <f t="shared" si="0"/>
        <v>200</v>
      </c>
      <c r="H23" s="151"/>
    </row>
    <row r="24" spans="1:8" s="152" customFormat="1">
      <c r="A24" s="141" t="s">
        <v>149</v>
      </c>
      <c r="B24" s="148" t="s">
        <v>150</v>
      </c>
      <c r="C24" s="148"/>
      <c r="D24" s="149" t="s">
        <v>135</v>
      </c>
      <c r="E24" s="145">
        <v>8</v>
      </c>
      <c r="F24" s="145">
        <v>150</v>
      </c>
      <c r="G24" s="150">
        <f t="shared" si="0"/>
        <v>1200</v>
      </c>
      <c r="H24" s="151"/>
    </row>
    <row r="25" spans="1:8" s="152" customFormat="1">
      <c r="A25" s="141">
        <v>997131212</v>
      </c>
      <c r="B25" s="148" t="s">
        <v>151</v>
      </c>
      <c r="C25" s="148"/>
      <c r="D25" s="149" t="s">
        <v>135</v>
      </c>
      <c r="E25" s="145">
        <v>8</v>
      </c>
      <c r="F25" s="145">
        <v>17</v>
      </c>
      <c r="G25" s="150">
        <f t="shared" si="0"/>
        <v>136</v>
      </c>
      <c r="H25" s="151"/>
    </row>
    <row r="26" spans="1:8" s="152" customFormat="1">
      <c r="A26" s="141" t="s">
        <v>136</v>
      </c>
      <c r="B26" s="153" t="s">
        <v>152</v>
      </c>
      <c r="C26" s="153"/>
      <c r="D26" s="149" t="s">
        <v>135</v>
      </c>
      <c r="E26" s="145">
        <v>8</v>
      </c>
      <c r="F26" s="145">
        <v>2050</v>
      </c>
      <c r="G26" s="150">
        <f t="shared" si="0"/>
        <v>16400</v>
      </c>
      <c r="H26" s="151"/>
    </row>
    <row r="27" spans="1:8" s="152" customFormat="1">
      <c r="A27" s="141">
        <v>997131521</v>
      </c>
      <c r="B27" s="148" t="s">
        <v>153</v>
      </c>
      <c r="C27" s="148"/>
      <c r="D27" s="149" t="s">
        <v>135</v>
      </c>
      <c r="E27" s="145">
        <v>8</v>
      </c>
      <c r="F27" s="145">
        <v>602</v>
      </c>
      <c r="G27" s="150">
        <f>F27*E27</f>
        <v>4816</v>
      </c>
      <c r="H27" s="151"/>
    </row>
    <row r="28" spans="1:8" s="152" customFormat="1" ht="22.5">
      <c r="A28" s="141">
        <v>997131529</v>
      </c>
      <c r="B28" s="148" t="s">
        <v>154</v>
      </c>
      <c r="C28" s="148"/>
      <c r="D28" s="149" t="s">
        <v>135</v>
      </c>
      <c r="E28" s="145">
        <v>336</v>
      </c>
      <c r="F28" s="145">
        <v>32</v>
      </c>
      <c r="G28" s="150">
        <f>F28*E28</f>
        <v>10752</v>
      </c>
      <c r="H28" s="151"/>
    </row>
    <row r="29" spans="1:8" s="152" customFormat="1" ht="22.5">
      <c r="A29" s="154">
        <v>997013821</v>
      </c>
      <c r="B29" s="155" t="s">
        <v>155</v>
      </c>
      <c r="C29" s="155"/>
      <c r="D29" s="156" t="s">
        <v>135</v>
      </c>
      <c r="E29" s="157">
        <v>8</v>
      </c>
      <c r="F29" s="157">
        <v>2200</v>
      </c>
      <c r="G29" s="158">
        <f>F29*E29</f>
        <v>17600</v>
      </c>
      <c r="H29" s="151"/>
    </row>
    <row r="30" spans="1:8" s="98" customFormat="1" ht="12">
      <c r="A30" s="159" t="s">
        <v>105</v>
      </c>
      <c r="B30" s="160" t="s">
        <v>156</v>
      </c>
      <c r="C30" s="92"/>
      <c r="D30" s="161"/>
      <c r="E30" s="117"/>
      <c r="F30" s="118"/>
      <c r="G30" s="119">
        <f>SUM(G14:G29)</f>
        <v>150905.29999999999</v>
      </c>
      <c r="H30" s="97"/>
    </row>
    <row r="31" spans="1:8" s="56" customFormat="1">
      <c r="A31" s="162"/>
      <c r="B31" s="163"/>
      <c r="C31" s="163"/>
      <c r="D31" s="164"/>
      <c r="E31" s="165"/>
      <c r="F31" s="165"/>
      <c r="G31" s="166"/>
      <c r="H31" s="147"/>
    </row>
    <row r="32" spans="1:8" s="64" customFormat="1" ht="12">
      <c r="A32" s="57" t="s">
        <v>157</v>
      </c>
      <c r="B32" s="58" t="s">
        <v>158</v>
      </c>
      <c r="C32" s="58"/>
      <c r="D32" s="60"/>
      <c r="E32" s="61"/>
      <c r="F32" s="61"/>
      <c r="G32" s="167"/>
      <c r="H32" s="63"/>
    </row>
    <row r="33" spans="1:8" s="56" customFormat="1">
      <c r="A33" s="141" t="s">
        <v>159</v>
      </c>
      <c r="B33" s="142" t="s">
        <v>160</v>
      </c>
      <c r="C33" s="142"/>
      <c r="D33" s="143" t="s">
        <v>138</v>
      </c>
      <c r="E33" s="144">
        <v>1</v>
      </c>
      <c r="F33" s="145">
        <v>5100</v>
      </c>
      <c r="G33" s="146">
        <f>SUM(E33*F33)</f>
        <v>5100</v>
      </c>
      <c r="H33" s="147"/>
    </row>
    <row r="34" spans="1:8" s="56" customFormat="1">
      <c r="A34" s="141" t="s">
        <v>161</v>
      </c>
      <c r="B34" s="142" t="s">
        <v>162</v>
      </c>
      <c r="C34" s="142"/>
      <c r="D34" s="143" t="s">
        <v>138</v>
      </c>
      <c r="E34" s="144">
        <v>1</v>
      </c>
      <c r="F34" s="145">
        <v>2500</v>
      </c>
      <c r="G34" s="146">
        <f>SUM(E34*F34)</f>
        <v>2500</v>
      </c>
      <c r="H34" s="147"/>
    </row>
    <row r="35" spans="1:8" s="56" customFormat="1">
      <c r="A35" s="141" t="s">
        <v>163</v>
      </c>
      <c r="B35" s="142" t="s">
        <v>164</v>
      </c>
      <c r="C35" s="142"/>
      <c r="D35" s="143" t="s">
        <v>165</v>
      </c>
      <c r="E35" s="144">
        <v>1</v>
      </c>
      <c r="F35" s="145">
        <v>6000</v>
      </c>
      <c r="G35" s="146">
        <f>SUM(E35*F35)</f>
        <v>6000</v>
      </c>
      <c r="H35" s="147"/>
    </row>
    <row r="36" spans="1:8" s="56" customFormat="1" ht="13.5" customHeight="1">
      <c r="A36" s="154" t="s">
        <v>166</v>
      </c>
      <c r="B36" s="168" t="s">
        <v>167</v>
      </c>
      <c r="C36" s="168"/>
      <c r="D36" s="169" t="s">
        <v>138</v>
      </c>
      <c r="E36" s="170">
        <v>1</v>
      </c>
      <c r="F36" s="157">
        <v>4000</v>
      </c>
      <c r="G36" s="171">
        <f>SUM(E36*F36)</f>
        <v>4000</v>
      </c>
      <c r="H36" s="147"/>
    </row>
    <row r="37" spans="1:8" s="98" customFormat="1" ht="12">
      <c r="A37" s="159" t="s">
        <v>105</v>
      </c>
      <c r="B37" s="160" t="s">
        <v>168</v>
      </c>
      <c r="C37" s="92"/>
      <c r="D37" s="161"/>
      <c r="E37" s="117"/>
      <c r="F37" s="118"/>
      <c r="G37" s="119">
        <f>SUM(G33:G36)</f>
        <v>17600</v>
      </c>
      <c r="H37" s="97"/>
    </row>
    <row r="38" spans="1:8" ht="13.5" thickBot="1">
      <c r="A38" s="172"/>
      <c r="B38" s="173"/>
      <c r="C38" s="173"/>
      <c r="D38" s="133"/>
      <c r="E38" s="174"/>
      <c r="F38" s="174"/>
      <c r="G38" s="175"/>
      <c r="H38" s="125"/>
    </row>
    <row r="39" spans="1:8" s="31" customFormat="1" ht="13.5" thickBot="1">
      <c r="A39" s="127"/>
      <c r="B39" s="128" t="s">
        <v>169</v>
      </c>
      <c r="C39" s="128"/>
      <c r="D39" s="130"/>
      <c r="E39" s="176"/>
      <c r="F39" s="131"/>
      <c r="G39" s="132">
        <f>G37+G30</f>
        <v>168505.3</v>
      </c>
      <c r="H39" s="125"/>
    </row>
    <row r="40" spans="1:8">
      <c r="A40" s="133"/>
      <c r="B40" s="133"/>
      <c r="C40" s="133"/>
      <c r="D40" s="133"/>
      <c r="E40" s="133"/>
      <c r="F40" s="133"/>
      <c r="G40" s="133"/>
      <c r="H40" s="133"/>
    </row>
    <row r="41" spans="1:8">
      <c r="A41" s="133"/>
      <c r="B41" s="133"/>
      <c r="C41" s="133"/>
      <c r="D41" s="133"/>
      <c r="E41" s="133"/>
      <c r="F41" s="133"/>
      <c r="G41" s="133"/>
      <c r="H41" s="133"/>
    </row>
    <row r="42" spans="1:8">
      <c r="A42" s="133"/>
      <c r="B42" s="133"/>
      <c r="C42" s="133"/>
      <c r="D42" s="133"/>
      <c r="E42" s="133"/>
      <c r="F42" s="133"/>
      <c r="G42" s="133"/>
      <c r="H42" s="133"/>
    </row>
    <row r="43" spans="1:8">
      <c r="A43" s="133"/>
      <c r="B43" s="133"/>
      <c r="C43" s="133"/>
      <c r="D43" s="133"/>
      <c r="E43" s="133"/>
      <c r="F43" s="133"/>
      <c r="G43" s="133"/>
      <c r="H43" s="133"/>
    </row>
    <row r="44" spans="1:8">
      <c r="A44" s="133"/>
      <c r="B44" s="133"/>
      <c r="C44" s="133"/>
      <c r="D44" s="133"/>
      <c r="E44" s="133"/>
      <c r="F44" s="133"/>
      <c r="G44" s="133"/>
      <c r="H44" s="133"/>
    </row>
    <row r="45" spans="1:8">
      <c r="A45" s="133"/>
      <c r="B45" s="133"/>
      <c r="C45" s="133"/>
      <c r="D45" s="133"/>
      <c r="E45" s="133"/>
      <c r="F45" s="133"/>
      <c r="G45" s="133"/>
      <c r="H45" s="133"/>
    </row>
    <row r="46" spans="1:8">
      <c r="A46" s="133"/>
      <c r="B46" s="133"/>
      <c r="C46" s="133"/>
      <c r="D46" s="133"/>
      <c r="E46" s="133"/>
      <c r="F46" s="133"/>
      <c r="G46" s="133"/>
      <c r="H46" s="133"/>
    </row>
    <row r="47" spans="1:8">
      <c r="A47" s="133"/>
      <c r="B47" s="133"/>
      <c r="C47" s="133"/>
      <c r="D47" s="133"/>
      <c r="E47" s="133"/>
      <c r="F47" s="133"/>
      <c r="G47" s="133"/>
      <c r="H47" s="133"/>
    </row>
    <row r="48" spans="1:8">
      <c r="A48" s="133"/>
      <c r="B48" s="133"/>
      <c r="C48" s="133"/>
      <c r="D48" s="133"/>
      <c r="E48" s="133"/>
      <c r="F48" s="133"/>
      <c r="G48" s="133"/>
      <c r="H48" s="133"/>
    </row>
    <row r="49" spans="1:8">
      <c r="A49" s="133"/>
      <c r="B49" s="133"/>
      <c r="C49" s="133"/>
      <c r="D49" s="133"/>
      <c r="E49" s="133"/>
      <c r="F49" s="133"/>
      <c r="G49" s="133"/>
      <c r="H49" s="133"/>
    </row>
    <row r="50" spans="1:8">
      <c r="A50" s="133"/>
      <c r="B50" s="133"/>
      <c r="C50" s="133"/>
      <c r="D50" s="133"/>
      <c r="E50" s="133"/>
      <c r="F50" s="133"/>
      <c r="G50" s="133"/>
      <c r="H50" s="133"/>
    </row>
    <row r="51" spans="1:8">
      <c r="A51" s="133"/>
      <c r="B51" s="133"/>
      <c r="C51" s="133"/>
      <c r="D51" s="133"/>
      <c r="E51" s="133"/>
      <c r="F51" s="133"/>
      <c r="G51" s="133"/>
      <c r="H51" s="133"/>
    </row>
    <row r="52" spans="1:8">
      <c r="A52" s="133"/>
      <c r="B52" s="133"/>
      <c r="C52" s="133"/>
      <c r="D52" s="133"/>
      <c r="E52" s="133"/>
      <c r="F52" s="133"/>
      <c r="G52" s="133"/>
      <c r="H52" s="133"/>
    </row>
    <row r="53" spans="1:8">
      <c r="A53" s="133"/>
      <c r="B53" s="133"/>
      <c r="C53" s="133"/>
      <c r="D53" s="133"/>
      <c r="E53" s="133"/>
      <c r="F53" s="133"/>
      <c r="G53" s="133"/>
      <c r="H53" s="133"/>
    </row>
    <row r="54" spans="1:8">
      <c r="A54" s="133"/>
      <c r="B54" s="133"/>
      <c r="C54" s="133"/>
      <c r="D54" s="133"/>
      <c r="E54" s="133"/>
      <c r="F54" s="133"/>
      <c r="G54" s="133"/>
      <c r="H54" s="133"/>
    </row>
    <row r="55" spans="1:8">
      <c r="A55" s="133"/>
      <c r="B55" s="133"/>
      <c r="C55" s="133"/>
      <c r="D55" s="133"/>
      <c r="E55" s="133"/>
      <c r="F55" s="133"/>
      <c r="G55" s="133"/>
      <c r="H55" s="133"/>
    </row>
    <row r="56" spans="1:8">
      <c r="A56" s="133"/>
      <c r="B56" s="133"/>
      <c r="C56" s="133"/>
      <c r="D56" s="133"/>
      <c r="E56" s="133"/>
      <c r="F56" s="133"/>
      <c r="G56" s="133"/>
      <c r="H56" s="133"/>
    </row>
    <row r="57" spans="1:8">
      <c r="A57" s="133"/>
      <c r="B57" s="133"/>
      <c r="C57" s="133"/>
      <c r="D57" s="133"/>
      <c r="E57" s="133"/>
      <c r="F57" s="133"/>
      <c r="G57" s="133"/>
      <c r="H57" s="133"/>
    </row>
    <row r="58" spans="1:8">
      <c r="A58" s="133"/>
      <c r="B58" s="133"/>
      <c r="C58" s="133"/>
      <c r="D58" s="133"/>
      <c r="E58" s="133"/>
      <c r="F58" s="133"/>
      <c r="G58" s="133"/>
      <c r="H58" s="133"/>
    </row>
    <row r="59" spans="1:8">
      <c r="A59" s="133"/>
      <c r="B59" s="133"/>
      <c r="C59" s="133"/>
      <c r="D59" s="133"/>
      <c r="E59" s="133"/>
      <c r="F59" s="133"/>
      <c r="G59" s="133"/>
      <c r="H59" s="133"/>
    </row>
    <row r="60" spans="1:8">
      <c r="A60" s="133"/>
      <c r="B60" s="133"/>
      <c r="C60" s="133"/>
      <c r="D60" s="133"/>
      <c r="E60" s="133"/>
      <c r="F60" s="133"/>
      <c r="G60" s="133"/>
      <c r="H60" s="133"/>
    </row>
    <row r="61" spans="1:8">
      <c r="A61" s="133"/>
      <c r="B61" s="133"/>
      <c r="C61" s="133"/>
      <c r="D61" s="133"/>
      <c r="E61" s="133"/>
      <c r="F61" s="133"/>
      <c r="G61" s="133"/>
      <c r="H61" s="133"/>
    </row>
    <row r="62" spans="1:8">
      <c r="A62" s="133"/>
      <c r="B62" s="133"/>
      <c r="C62" s="133"/>
      <c r="D62" s="133"/>
      <c r="E62" s="133"/>
      <c r="F62" s="133"/>
      <c r="G62" s="133"/>
      <c r="H62" s="133"/>
    </row>
    <row r="63" spans="1:8">
      <c r="A63" s="133"/>
      <c r="B63" s="133"/>
      <c r="C63" s="133"/>
      <c r="D63" s="133"/>
      <c r="E63" s="133"/>
      <c r="F63" s="133"/>
      <c r="G63" s="133"/>
      <c r="H63" s="133"/>
    </row>
    <row r="64" spans="1:8">
      <c r="A64" s="133"/>
      <c r="B64" s="133"/>
      <c r="C64" s="133"/>
      <c r="D64" s="133"/>
      <c r="E64" s="133"/>
      <c r="F64" s="133"/>
      <c r="G64" s="133"/>
      <c r="H64" s="133"/>
    </row>
    <row r="65" spans="1:8">
      <c r="A65" s="133"/>
      <c r="B65" s="133"/>
      <c r="C65" s="133"/>
      <c r="D65" s="133"/>
      <c r="E65" s="133"/>
      <c r="F65" s="133"/>
      <c r="G65" s="133"/>
      <c r="H65" s="133"/>
    </row>
  </sheetData>
  <mergeCells count="4">
    <mergeCell ref="A1:G1"/>
    <mergeCell ref="B3:G3"/>
    <mergeCell ref="B4:G4"/>
    <mergeCell ref="B5:G5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66"/>
  <sheetViews>
    <sheetView topLeftCell="A4" workbookViewId="0">
      <selection sqref="A1:XFD1048576"/>
    </sheetView>
  </sheetViews>
  <sheetFormatPr defaultRowHeight="12.75"/>
  <cols>
    <col min="1" max="1" width="11.42578125" style="126" customWidth="1"/>
    <col min="2" max="2" width="61.28515625" style="126" customWidth="1"/>
    <col min="3" max="3" width="20.140625" style="126" customWidth="1"/>
    <col min="4" max="4" width="8.28515625" style="126" customWidth="1"/>
    <col min="5" max="5" width="9.85546875" style="126" customWidth="1"/>
    <col min="6" max="6" width="12.42578125" style="126" customWidth="1"/>
    <col min="7" max="8" width="13.5703125" style="126" customWidth="1"/>
    <col min="9" max="13" width="10.7109375" style="126" customWidth="1"/>
    <col min="14" max="256" width="9.140625" style="126"/>
    <col min="257" max="257" width="11.42578125" style="126" customWidth="1"/>
    <col min="258" max="258" width="61.28515625" style="126" customWidth="1"/>
    <col min="259" max="259" width="20.140625" style="126" customWidth="1"/>
    <col min="260" max="260" width="8.28515625" style="126" customWidth="1"/>
    <col min="261" max="261" width="9.85546875" style="126" customWidth="1"/>
    <col min="262" max="262" width="12.42578125" style="126" customWidth="1"/>
    <col min="263" max="264" width="13.5703125" style="126" customWidth="1"/>
    <col min="265" max="269" width="10.7109375" style="126" customWidth="1"/>
    <col min="270" max="512" width="9.140625" style="126"/>
    <col min="513" max="513" width="11.42578125" style="126" customWidth="1"/>
    <col min="514" max="514" width="61.28515625" style="126" customWidth="1"/>
    <col min="515" max="515" width="20.140625" style="126" customWidth="1"/>
    <col min="516" max="516" width="8.28515625" style="126" customWidth="1"/>
    <col min="517" max="517" width="9.85546875" style="126" customWidth="1"/>
    <col min="518" max="518" width="12.42578125" style="126" customWidth="1"/>
    <col min="519" max="520" width="13.5703125" style="126" customWidth="1"/>
    <col min="521" max="525" width="10.7109375" style="126" customWidth="1"/>
    <col min="526" max="768" width="9.140625" style="126"/>
    <col min="769" max="769" width="11.42578125" style="126" customWidth="1"/>
    <col min="770" max="770" width="61.28515625" style="126" customWidth="1"/>
    <col min="771" max="771" width="20.140625" style="126" customWidth="1"/>
    <col min="772" max="772" width="8.28515625" style="126" customWidth="1"/>
    <col min="773" max="773" width="9.85546875" style="126" customWidth="1"/>
    <col min="774" max="774" width="12.42578125" style="126" customWidth="1"/>
    <col min="775" max="776" width="13.5703125" style="126" customWidth="1"/>
    <col min="777" max="781" width="10.7109375" style="126" customWidth="1"/>
    <col min="782" max="1024" width="9.140625" style="126"/>
    <col min="1025" max="1025" width="11.42578125" style="126" customWidth="1"/>
    <col min="1026" max="1026" width="61.28515625" style="126" customWidth="1"/>
    <col min="1027" max="1027" width="20.140625" style="126" customWidth="1"/>
    <col min="1028" max="1028" width="8.28515625" style="126" customWidth="1"/>
    <col min="1029" max="1029" width="9.85546875" style="126" customWidth="1"/>
    <col min="1030" max="1030" width="12.42578125" style="126" customWidth="1"/>
    <col min="1031" max="1032" width="13.5703125" style="126" customWidth="1"/>
    <col min="1033" max="1037" width="10.7109375" style="126" customWidth="1"/>
    <col min="1038" max="1280" width="9.140625" style="126"/>
    <col min="1281" max="1281" width="11.42578125" style="126" customWidth="1"/>
    <col min="1282" max="1282" width="61.28515625" style="126" customWidth="1"/>
    <col min="1283" max="1283" width="20.140625" style="126" customWidth="1"/>
    <col min="1284" max="1284" width="8.28515625" style="126" customWidth="1"/>
    <col min="1285" max="1285" width="9.85546875" style="126" customWidth="1"/>
    <col min="1286" max="1286" width="12.42578125" style="126" customWidth="1"/>
    <col min="1287" max="1288" width="13.5703125" style="126" customWidth="1"/>
    <col min="1289" max="1293" width="10.7109375" style="126" customWidth="1"/>
    <col min="1294" max="1536" width="9.140625" style="126"/>
    <col min="1537" max="1537" width="11.42578125" style="126" customWidth="1"/>
    <col min="1538" max="1538" width="61.28515625" style="126" customWidth="1"/>
    <col min="1539" max="1539" width="20.140625" style="126" customWidth="1"/>
    <col min="1540" max="1540" width="8.28515625" style="126" customWidth="1"/>
    <col min="1541" max="1541" width="9.85546875" style="126" customWidth="1"/>
    <col min="1542" max="1542" width="12.42578125" style="126" customWidth="1"/>
    <col min="1543" max="1544" width="13.5703125" style="126" customWidth="1"/>
    <col min="1545" max="1549" width="10.7109375" style="126" customWidth="1"/>
    <col min="1550" max="1792" width="9.140625" style="126"/>
    <col min="1793" max="1793" width="11.42578125" style="126" customWidth="1"/>
    <col min="1794" max="1794" width="61.28515625" style="126" customWidth="1"/>
    <col min="1795" max="1795" width="20.140625" style="126" customWidth="1"/>
    <col min="1796" max="1796" width="8.28515625" style="126" customWidth="1"/>
    <col min="1797" max="1797" width="9.85546875" style="126" customWidth="1"/>
    <col min="1798" max="1798" width="12.42578125" style="126" customWidth="1"/>
    <col min="1799" max="1800" width="13.5703125" style="126" customWidth="1"/>
    <col min="1801" max="1805" width="10.7109375" style="126" customWidth="1"/>
    <col min="1806" max="2048" width="9.140625" style="126"/>
    <col min="2049" max="2049" width="11.42578125" style="126" customWidth="1"/>
    <col min="2050" max="2050" width="61.28515625" style="126" customWidth="1"/>
    <col min="2051" max="2051" width="20.140625" style="126" customWidth="1"/>
    <col min="2052" max="2052" width="8.28515625" style="126" customWidth="1"/>
    <col min="2053" max="2053" width="9.85546875" style="126" customWidth="1"/>
    <col min="2054" max="2054" width="12.42578125" style="126" customWidth="1"/>
    <col min="2055" max="2056" width="13.5703125" style="126" customWidth="1"/>
    <col min="2057" max="2061" width="10.7109375" style="126" customWidth="1"/>
    <col min="2062" max="2304" width="9.140625" style="126"/>
    <col min="2305" max="2305" width="11.42578125" style="126" customWidth="1"/>
    <col min="2306" max="2306" width="61.28515625" style="126" customWidth="1"/>
    <col min="2307" max="2307" width="20.140625" style="126" customWidth="1"/>
    <col min="2308" max="2308" width="8.28515625" style="126" customWidth="1"/>
    <col min="2309" max="2309" width="9.85546875" style="126" customWidth="1"/>
    <col min="2310" max="2310" width="12.42578125" style="126" customWidth="1"/>
    <col min="2311" max="2312" width="13.5703125" style="126" customWidth="1"/>
    <col min="2313" max="2317" width="10.7109375" style="126" customWidth="1"/>
    <col min="2318" max="2560" width="9.140625" style="126"/>
    <col min="2561" max="2561" width="11.42578125" style="126" customWidth="1"/>
    <col min="2562" max="2562" width="61.28515625" style="126" customWidth="1"/>
    <col min="2563" max="2563" width="20.140625" style="126" customWidth="1"/>
    <col min="2564" max="2564" width="8.28515625" style="126" customWidth="1"/>
    <col min="2565" max="2565" width="9.85546875" style="126" customWidth="1"/>
    <col min="2566" max="2566" width="12.42578125" style="126" customWidth="1"/>
    <col min="2567" max="2568" width="13.5703125" style="126" customWidth="1"/>
    <col min="2569" max="2573" width="10.7109375" style="126" customWidth="1"/>
    <col min="2574" max="2816" width="9.140625" style="126"/>
    <col min="2817" max="2817" width="11.42578125" style="126" customWidth="1"/>
    <col min="2818" max="2818" width="61.28515625" style="126" customWidth="1"/>
    <col min="2819" max="2819" width="20.140625" style="126" customWidth="1"/>
    <col min="2820" max="2820" width="8.28515625" style="126" customWidth="1"/>
    <col min="2821" max="2821" width="9.85546875" style="126" customWidth="1"/>
    <col min="2822" max="2822" width="12.42578125" style="126" customWidth="1"/>
    <col min="2823" max="2824" width="13.5703125" style="126" customWidth="1"/>
    <col min="2825" max="2829" width="10.7109375" style="126" customWidth="1"/>
    <col min="2830" max="3072" width="9.140625" style="126"/>
    <col min="3073" max="3073" width="11.42578125" style="126" customWidth="1"/>
    <col min="3074" max="3074" width="61.28515625" style="126" customWidth="1"/>
    <col min="3075" max="3075" width="20.140625" style="126" customWidth="1"/>
    <col min="3076" max="3076" width="8.28515625" style="126" customWidth="1"/>
    <col min="3077" max="3077" width="9.85546875" style="126" customWidth="1"/>
    <col min="3078" max="3078" width="12.42578125" style="126" customWidth="1"/>
    <col min="3079" max="3080" width="13.5703125" style="126" customWidth="1"/>
    <col min="3081" max="3085" width="10.7109375" style="126" customWidth="1"/>
    <col min="3086" max="3328" width="9.140625" style="126"/>
    <col min="3329" max="3329" width="11.42578125" style="126" customWidth="1"/>
    <col min="3330" max="3330" width="61.28515625" style="126" customWidth="1"/>
    <col min="3331" max="3331" width="20.140625" style="126" customWidth="1"/>
    <col min="3332" max="3332" width="8.28515625" style="126" customWidth="1"/>
    <col min="3333" max="3333" width="9.85546875" style="126" customWidth="1"/>
    <col min="3334" max="3334" width="12.42578125" style="126" customWidth="1"/>
    <col min="3335" max="3336" width="13.5703125" style="126" customWidth="1"/>
    <col min="3337" max="3341" width="10.7109375" style="126" customWidth="1"/>
    <col min="3342" max="3584" width="9.140625" style="126"/>
    <col min="3585" max="3585" width="11.42578125" style="126" customWidth="1"/>
    <col min="3586" max="3586" width="61.28515625" style="126" customWidth="1"/>
    <col min="3587" max="3587" width="20.140625" style="126" customWidth="1"/>
    <col min="3588" max="3588" width="8.28515625" style="126" customWidth="1"/>
    <col min="3589" max="3589" width="9.85546875" style="126" customWidth="1"/>
    <col min="3590" max="3590" width="12.42578125" style="126" customWidth="1"/>
    <col min="3591" max="3592" width="13.5703125" style="126" customWidth="1"/>
    <col min="3593" max="3597" width="10.7109375" style="126" customWidth="1"/>
    <col min="3598" max="3840" width="9.140625" style="126"/>
    <col min="3841" max="3841" width="11.42578125" style="126" customWidth="1"/>
    <col min="3842" max="3842" width="61.28515625" style="126" customWidth="1"/>
    <col min="3843" max="3843" width="20.140625" style="126" customWidth="1"/>
    <col min="3844" max="3844" width="8.28515625" style="126" customWidth="1"/>
    <col min="3845" max="3845" width="9.85546875" style="126" customWidth="1"/>
    <col min="3846" max="3846" width="12.42578125" style="126" customWidth="1"/>
    <col min="3847" max="3848" width="13.5703125" style="126" customWidth="1"/>
    <col min="3849" max="3853" width="10.7109375" style="126" customWidth="1"/>
    <col min="3854" max="4096" width="9.140625" style="126"/>
    <col min="4097" max="4097" width="11.42578125" style="126" customWidth="1"/>
    <col min="4098" max="4098" width="61.28515625" style="126" customWidth="1"/>
    <col min="4099" max="4099" width="20.140625" style="126" customWidth="1"/>
    <col min="4100" max="4100" width="8.28515625" style="126" customWidth="1"/>
    <col min="4101" max="4101" width="9.85546875" style="126" customWidth="1"/>
    <col min="4102" max="4102" width="12.42578125" style="126" customWidth="1"/>
    <col min="4103" max="4104" width="13.5703125" style="126" customWidth="1"/>
    <col min="4105" max="4109" width="10.7109375" style="126" customWidth="1"/>
    <col min="4110" max="4352" width="9.140625" style="126"/>
    <col min="4353" max="4353" width="11.42578125" style="126" customWidth="1"/>
    <col min="4354" max="4354" width="61.28515625" style="126" customWidth="1"/>
    <col min="4355" max="4355" width="20.140625" style="126" customWidth="1"/>
    <col min="4356" max="4356" width="8.28515625" style="126" customWidth="1"/>
    <col min="4357" max="4357" width="9.85546875" style="126" customWidth="1"/>
    <col min="4358" max="4358" width="12.42578125" style="126" customWidth="1"/>
    <col min="4359" max="4360" width="13.5703125" style="126" customWidth="1"/>
    <col min="4361" max="4365" width="10.7109375" style="126" customWidth="1"/>
    <col min="4366" max="4608" width="9.140625" style="126"/>
    <col min="4609" max="4609" width="11.42578125" style="126" customWidth="1"/>
    <col min="4610" max="4610" width="61.28515625" style="126" customWidth="1"/>
    <col min="4611" max="4611" width="20.140625" style="126" customWidth="1"/>
    <col min="4612" max="4612" width="8.28515625" style="126" customWidth="1"/>
    <col min="4613" max="4613" width="9.85546875" style="126" customWidth="1"/>
    <col min="4614" max="4614" width="12.42578125" style="126" customWidth="1"/>
    <col min="4615" max="4616" width="13.5703125" style="126" customWidth="1"/>
    <col min="4617" max="4621" width="10.7109375" style="126" customWidth="1"/>
    <col min="4622" max="4864" width="9.140625" style="126"/>
    <col min="4865" max="4865" width="11.42578125" style="126" customWidth="1"/>
    <col min="4866" max="4866" width="61.28515625" style="126" customWidth="1"/>
    <col min="4867" max="4867" width="20.140625" style="126" customWidth="1"/>
    <col min="4868" max="4868" width="8.28515625" style="126" customWidth="1"/>
    <col min="4869" max="4869" width="9.85546875" style="126" customWidth="1"/>
    <col min="4870" max="4870" width="12.42578125" style="126" customWidth="1"/>
    <col min="4871" max="4872" width="13.5703125" style="126" customWidth="1"/>
    <col min="4873" max="4877" width="10.7109375" style="126" customWidth="1"/>
    <col min="4878" max="5120" width="9.140625" style="126"/>
    <col min="5121" max="5121" width="11.42578125" style="126" customWidth="1"/>
    <col min="5122" max="5122" width="61.28515625" style="126" customWidth="1"/>
    <col min="5123" max="5123" width="20.140625" style="126" customWidth="1"/>
    <col min="5124" max="5124" width="8.28515625" style="126" customWidth="1"/>
    <col min="5125" max="5125" width="9.85546875" style="126" customWidth="1"/>
    <col min="5126" max="5126" width="12.42578125" style="126" customWidth="1"/>
    <col min="5127" max="5128" width="13.5703125" style="126" customWidth="1"/>
    <col min="5129" max="5133" width="10.7109375" style="126" customWidth="1"/>
    <col min="5134" max="5376" width="9.140625" style="126"/>
    <col min="5377" max="5377" width="11.42578125" style="126" customWidth="1"/>
    <col min="5378" max="5378" width="61.28515625" style="126" customWidth="1"/>
    <col min="5379" max="5379" width="20.140625" style="126" customWidth="1"/>
    <col min="5380" max="5380" width="8.28515625" style="126" customWidth="1"/>
    <col min="5381" max="5381" width="9.85546875" style="126" customWidth="1"/>
    <col min="5382" max="5382" width="12.42578125" style="126" customWidth="1"/>
    <col min="5383" max="5384" width="13.5703125" style="126" customWidth="1"/>
    <col min="5385" max="5389" width="10.7109375" style="126" customWidth="1"/>
    <col min="5390" max="5632" width="9.140625" style="126"/>
    <col min="5633" max="5633" width="11.42578125" style="126" customWidth="1"/>
    <col min="5634" max="5634" width="61.28515625" style="126" customWidth="1"/>
    <col min="5635" max="5635" width="20.140625" style="126" customWidth="1"/>
    <col min="5636" max="5636" width="8.28515625" style="126" customWidth="1"/>
    <col min="5637" max="5637" width="9.85546875" style="126" customWidth="1"/>
    <col min="5638" max="5638" width="12.42578125" style="126" customWidth="1"/>
    <col min="5639" max="5640" width="13.5703125" style="126" customWidth="1"/>
    <col min="5641" max="5645" width="10.7109375" style="126" customWidth="1"/>
    <col min="5646" max="5888" width="9.140625" style="126"/>
    <col min="5889" max="5889" width="11.42578125" style="126" customWidth="1"/>
    <col min="5890" max="5890" width="61.28515625" style="126" customWidth="1"/>
    <col min="5891" max="5891" width="20.140625" style="126" customWidth="1"/>
    <col min="5892" max="5892" width="8.28515625" style="126" customWidth="1"/>
    <col min="5893" max="5893" width="9.85546875" style="126" customWidth="1"/>
    <col min="5894" max="5894" width="12.42578125" style="126" customWidth="1"/>
    <col min="5895" max="5896" width="13.5703125" style="126" customWidth="1"/>
    <col min="5897" max="5901" width="10.7109375" style="126" customWidth="1"/>
    <col min="5902" max="6144" width="9.140625" style="126"/>
    <col min="6145" max="6145" width="11.42578125" style="126" customWidth="1"/>
    <col min="6146" max="6146" width="61.28515625" style="126" customWidth="1"/>
    <col min="6147" max="6147" width="20.140625" style="126" customWidth="1"/>
    <col min="6148" max="6148" width="8.28515625" style="126" customWidth="1"/>
    <col min="6149" max="6149" width="9.85546875" style="126" customWidth="1"/>
    <col min="6150" max="6150" width="12.42578125" style="126" customWidth="1"/>
    <col min="6151" max="6152" width="13.5703125" style="126" customWidth="1"/>
    <col min="6153" max="6157" width="10.7109375" style="126" customWidth="1"/>
    <col min="6158" max="6400" width="9.140625" style="126"/>
    <col min="6401" max="6401" width="11.42578125" style="126" customWidth="1"/>
    <col min="6402" max="6402" width="61.28515625" style="126" customWidth="1"/>
    <col min="6403" max="6403" width="20.140625" style="126" customWidth="1"/>
    <col min="6404" max="6404" width="8.28515625" style="126" customWidth="1"/>
    <col min="6405" max="6405" width="9.85546875" style="126" customWidth="1"/>
    <col min="6406" max="6406" width="12.42578125" style="126" customWidth="1"/>
    <col min="6407" max="6408" width="13.5703125" style="126" customWidth="1"/>
    <col min="6409" max="6413" width="10.7109375" style="126" customWidth="1"/>
    <col min="6414" max="6656" width="9.140625" style="126"/>
    <col min="6657" max="6657" width="11.42578125" style="126" customWidth="1"/>
    <col min="6658" max="6658" width="61.28515625" style="126" customWidth="1"/>
    <col min="6659" max="6659" width="20.140625" style="126" customWidth="1"/>
    <col min="6660" max="6660" width="8.28515625" style="126" customWidth="1"/>
    <col min="6661" max="6661" width="9.85546875" style="126" customWidth="1"/>
    <col min="6662" max="6662" width="12.42578125" style="126" customWidth="1"/>
    <col min="6663" max="6664" width="13.5703125" style="126" customWidth="1"/>
    <col min="6665" max="6669" width="10.7109375" style="126" customWidth="1"/>
    <col min="6670" max="6912" width="9.140625" style="126"/>
    <col min="6913" max="6913" width="11.42578125" style="126" customWidth="1"/>
    <col min="6914" max="6914" width="61.28515625" style="126" customWidth="1"/>
    <col min="6915" max="6915" width="20.140625" style="126" customWidth="1"/>
    <col min="6916" max="6916" width="8.28515625" style="126" customWidth="1"/>
    <col min="6917" max="6917" width="9.85546875" style="126" customWidth="1"/>
    <col min="6918" max="6918" width="12.42578125" style="126" customWidth="1"/>
    <col min="6919" max="6920" width="13.5703125" style="126" customWidth="1"/>
    <col min="6921" max="6925" width="10.7109375" style="126" customWidth="1"/>
    <col min="6926" max="7168" width="9.140625" style="126"/>
    <col min="7169" max="7169" width="11.42578125" style="126" customWidth="1"/>
    <col min="7170" max="7170" width="61.28515625" style="126" customWidth="1"/>
    <col min="7171" max="7171" width="20.140625" style="126" customWidth="1"/>
    <col min="7172" max="7172" width="8.28515625" style="126" customWidth="1"/>
    <col min="7173" max="7173" width="9.85546875" style="126" customWidth="1"/>
    <col min="7174" max="7174" width="12.42578125" style="126" customWidth="1"/>
    <col min="7175" max="7176" width="13.5703125" style="126" customWidth="1"/>
    <col min="7177" max="7181" width="10.7109375" style="126" customWidth="1"/>
    <col min="7182" max="7424" width="9.140625" style="126"/>
    <col min="7425" max="7425" width="11.42578125" style="126" customWidth="1"/>
    <col min="7426" max="7426" width="61.28515625" style="126" customWidth="1"/>
    <col min="7427" max="7427" width="20.140625" style="126" customWidth="1"/>
    <col min="7428" max="7428" width="8.28515625" style="126" customWidth="1"/>
    <col min="7429" max="7429" width="9.85546875" style="126" customWidth="1"/>
    <col min="7430" max="7430" width="12.42578125" style="126" customWidth="1"/>
    <col min="7431" max="7432" width="13.5703125" style="126" customWidth="1"/>
    <col min="7433" max="7437" width="10.7109375" style="126" customWidth="1"/>
    <col min="7438" max="7680" width="9.140625" style="126"/>
    <col min="7681" max="7681" width="11.42578125" style="126" customWidth="1"/>
    <col min="7682" max="7682" width="61.28515625" style="126" customWidth="1"/>
    <col min="7683" max="7683" width="20.140625" style="126" customWidth="1"/>
    <col min="7684" max="7684" width="8.28515625" style="126" customWidth="1"/>
    <col min="7685" max="7685" width="9.85546875" style="126" customWidth="1"/>
    <col min="7686" max="7686" width="12.42578125" style="126" customWidth="1"/>
    <col min="7687" max="7688" width="13.5703125" style="126" customWidth="1"/>
    <col min="7689" max="7693" width="10.7109375" style="126" customWidth="1"/>
    <col min="7694" max="7936" width="9.140625" style="126"/>
    <col min="7937" max="7937" width="11.42578125" style="126" customWidth="1"/>
    <col min="7938" max="7938" width="61.28515625" style="126" customWidth="1"/>
    <col min="7939" max="7939" width="20.140625" style="126" customWidth="1"/>
    <col min="7940" max="7940" width="8.28515625" style="126" customWidth="1"/>
    <col min="7941" max="7941" width="9.85546875" style="126" customWidth="1"/>
    <col min="7942" max="7942" width="12.42578125" style="126" customWidth="1"/>
    <col min="7943" max="7944" width="13.5703125" style="126" customWidth="1"/>
    <col min="7945" max="7949" width="10.7109375" style="126" customWidth="1"/>
    <col min="7950" max="8192" width="9.140625" style="126"/>
    <col min="8193" max="8193" width="11.42578125" style="126" customWidth="1"/>
    <col min="8194" max="8194" width="61.28515625" style="126" customWidth="1"/>
    <col min="8195" max="8195" width="20.140625" style="126" customWidth="1"/>
    <col min="8196" max="8196" width="8.28515625" style="126" customWidth="1"/>
    <col min="8197" max="8197" width="9.85546875" style="126" customWidth="1"/>
    <col min="8198" max="8198" width="12.42578125" style="126" customWidth="1"/>
    <col min="8199" max="8200" width="13.5703125" style="126" customWidth="1"/>
    <col min="8201" max="8205" width="10.7109375" style="126" customWidth="1"/>
    <col min="8206" max="8448" width="9.140625" style="126"/>
    <col min="8449" max="8449" width="11.42578125" style="126" customWidth="1"/>
    <col min="8450" max="8450" width="61.28515625" style="126" customWidth="1"/>
    <col min="8451" max="8451" width="20.140625" style="126" customWidth="1"/>
    <col min="8452" max="8452" width="8.28515625" style="126" customWidth="1"/>
    <col min="8453" max="8453" width="9.85546875" style="126" customWidth="1"/>
    <col min="8454" max="8454" width="12.42578125" style="126" customWidth="1"/>
    <col min="8455" max="8456" width="13.5703125" style="126" customWidth="1"/>
    <col min="8457" max="8461" width="10.7109375" style="126" customWidth="1"/>
    <col min="8462" max="8704" width="9.140625" style="126"/>
    <col min="8705" max="8705" width="11.42578125" style="126" customWidth="1"/>
    <col min="8706" max="8706" width="61.28515625" style="126" customWidth="1"/>
    <col min="8707" max="8707" width="20.140625" style="126" customWidth="1"/>
    <col min="8708" max="8708" width="8.28515625" style="126" customWidth="1"/>
    <col min="8709" max="8709" width="9.85546875" style="126" customWidth="1"/>
    <col min="8710" max="8710" width="12.42578125" style="126" customWidth="1"/>
    <col min="8711" max="8712" width="13.5703125" style="126" customWidth="1"/>
    <col min="8713" max="8717" width="10.7109375" style="126" customWidth="1"/>
    <col min="8718" max="8960" width="9.140625" style="126"/>
    <col min="8961" max="8961" width="11.42578125" style="126" customWidth="1"/>
    <col min="8962" max="8962" width="61.28515625" style="126" customWidth="1"/>
    <col min="8963" max="8963" width="20.140625" style="126" customWidth="1"/>
    <col min="8964" max="8964" width="8.28515625" style="126" customWidth="1"/>
    <col min="8965" max="8965" width="9.85546875" style="126" customWidth="1"/>
    <col min="8966" max="8966" width="12.42578125" style="126" customWidth="1"/>
    <col min="8967" max="8968" width="13.5703125" style="126" customWidth="1"/>
    <col min="8969" max="8973" width="10.7109375" style="126" customWidth="1"/>
    <col min="8974" max="9216" width="9.140625" style="126"/>
    <col min="9217" max="9217" width="11.42578125" style="126" customWidth="1"/>
    <col min="9218" max="9218" width="61.28515625" style="126" customWidth="1"/>
    <col min="9219" max="9219" width="20.140625" style="126" customWidth="1"/>
    <col min="9220" max="9220" width="8.28515625" style="126" customWidth="1"/>
    <col min="9221" max="9221" width="9.85546875" style="126" customWidth="1"/>
    <col min="9222" max="9222" width="12.42578125" style="126" customWidth="1"/>
    <col min="9223" max="9224" width="13.5703125" style="126" customWidth="1"/>
    <col min="9225" max="9229" width="10.7109375" style="126" customWidth="1"/>
    <col min="9230" max="9472" width="9.140625" style="126"/>
    <col min="9473" max="9473" width="11.42578125" style="126" customWidth="1"/>
    <col min="9474" max="9474" width="61.28515625" style="126" customWidth="1"/>
    <col min="9475" max="9475" width="20.140625" style="126" customWidth="1"/>
    <col min="9476" max="9476" width="8.28515625" style="126" customWidth="1"/>
    <col min="9477" max="9477" width="9.85546875" style="126" customWidth="1"/>
    <col min="9478" max="9478" width="12.42578125" style="126" customWidth="1"/>
    <col min="9479" max="9480" width="13.5703125" style="126" customWidth="1"/>
    <col min="9481" max="9485" width="10.7109375" style="126" customWidth="1"/>
    <col min="9486" max="9728" width="9.140625" style="126"/>
    <col min="9729" max="9729" width="11.42578125" style="126" customWidth="1"/>
    <col min="9730" max="9730" width="61.28515625" style="126" customWidth="1"/>
    <col min="9731" max="9731" width="20.140625" style="126" customWidth="1"/>
    <col min="9732" max="9732" width="8.28515625" style="126" customWidth="1"/>
    <col min="9733" max="9733" width="9.85546875" style="126" customWidth="1"/>
    <col min="9734" max="9734" width="12.42578125" style="126" customWidth="1"/>
    <col min="9735" max="9736" width="13.5703125" style="126" customWidth="1"/>
    <col min="9737" max="9741" width="10.7109375" style="126" customWidth="1"/>
    <col min="9742" max="9984" width="9.140625" style="126"/>
    <col min="9985" max="9985" width="11.42578125" style="126" customWidth="1"/>
    <col min="9986" max="9986" width="61.28515625" style="126" customWidth="1"/>
    <col min="9987" max="9987" width="20.140625" style="126" customWidth="1"/>
    <col min="9988" max="9988" width="8.28515625" style="126" customWidth="1"/>
    <col min="9989" max="9989" width="9.85546875" style="126" customWidth="1"/>
    <col min="9990" max="9990" width="12.42578125" style="126" customWidth="1"/>
    <col min="9991" max="9992" width="13.5703125" style="126" customWidth="1"/>
    <col min="9993" max="9997" width="10.7109375" style="126" customWidth="1"/>
    <col min="9998" max="10240" width="9.140625" style="126"/>
    <col min="10241" max="10241" width="11.42578125" style="126" customWidth="1"/>
    <col min="10242" max="10242" width="61.28515625" style="126" customWidth="1"/>
    <col min="10243" max="10243" width="20.140625" style="126" customWidth="1"/>
    <col min="10244" max="10244" width="8.28515625" style="126" customWidth="1"/>
    <col min="10245" max="10245" width="9.85546875" style="126" customWidth="1"/>
    <col min="10246" max="10246" width="12.42578125" style="126" customWidth="1"/>
    <col min="10247" max="10248" width="13.5703125" style="126" customWidth="1"/>
    <col min="10249" max="10253" width="10.7109375" style="126" customWidth="1"/>
    <col min="10254" max="10496" width="9.140625" style="126"/>
    <col min="10497" max="10497" width="11.42578125" style="126" customWidth="1"/>
    <col min="10498" max="10498" width="61.28515625" style="126" customWidth="1"/>
    <col min="10499" max="10499" width="20.140625" style="126" customWidth="1"/>
    <col min="10500" max="10500" width="8.28515625" style="126" customWidth="1"/>
    <col min="10501" max="10501" width="9.85546875" style="126" customWidth="1"/>
    <col min="10502" max="10502" width="12.42578125" style="126" customWidth="1"/>
    <col min="10503" max="10504" width="13.5703125" style="126" customWidth="1"/>
    <col min="10505" max="10509" width="10.7109375" style="126" customWidth="1"/>
    <col min="10510" max="10752" width="9.140625" style="126"/>
    <col min="10753" max="10753" width="11.42578125" style="126" customWidth="1"/>
    <col min="10754" max="10754" width="61.28515625" style="126" customWidth="1"/>
    <col min="10755" max="10755" width="20.140625" style="126" customWidth="1"/>
    <col min="10756" max="10756" width="8.28515625" style="126" customWidth="1"/>
    <col min="10757" max="10757" width="9.85546875" style="126" customWidth="1"/>
    <col min="10758" max="10758" width="12.42578125" style="126" customWidth="1"/>
    <col min="10759" max="10760" width="13.5703125" style="126" customWidth="1"/>
    <col min="10761" max="10765" width="10.7109375" style="126" customWidth="1"/>
    <col min="10766" max="11008" width="9.140625" style="126"/>
    <col min="11009" max="11009" width="11.42578125" style="126" customWidth="1"/>
    <col min="11010" max="11010" width="61.28515625" style="126" customWidth="1"/>
    <col min="11011" max="11011" width="20.140625" style="126" customWidth="1"/>
    <col min="11012" max="11012" width="8.28515625" style="126" customWidth="1"/>
    <col min="11013" max="11013" width="9.85546875" style="126" customWidth="1"/>
    <col min="11014" max="11014" width="12.42578125" style="126" customWidth="1"/>
    <col min="11015" max="11016" width="13.5703125" style="126" customWidth="1"/>
    <col min="11017" max="11021" width="10.7109375" style="126" customWidth="1"/>
    <col min="11022" max="11264" width="9.140625" style="126"/>
    <col min="11265" max="11265" width="11.42578125" style="126" customWidth="1"/>
    <col min="11266" max="11266" width="61.28515625" style="126" customWidth="1"/>
    <col min="11267" max="11267" width="20.140625" style="126" customWidth="1"/>
    <col min="11268" max="11268" width="8.28515625" style="126" customWidth="1"/>
    <col min="11269" max="11269" width="9.85546875" style="126" customWidth="1"/>
    <col min="11270" max="11270" width="12.42578125" style="126" customWidth="1"/>
    <col min="11271" max="11272" width="13.5703125" style="126" customWidth="1"/>
    <col min="11273" max="11277" width="10.7109375" style="126" customWidth="1"/>
    <col min="11278" max="11520" width="9.140625" style="126"/>
    <col min="11521" max="11521" width="11.42578125" style="126" customWidth="1"/>
    <col min="11522" max="11522" width="61.28515625" style="126" customWidth="1"/>
    <col min="11523" max="11523" width="20.140625" style="126" customWidth="1"/>
    <col min="11524" max="11524" width="8.28515625" style="126" customWidth="1"/>
    <col min="11525" max="11525" width="9.85546875" style="126" customWidth="1"/>
    <col min="11526" max="11526" width="12.42578125" style="126" customWidth="1"/>
    <col min="11527" max="11528" width="13.5703125" style="126" customWidth="1"/>
    <col min="11529" max="11533" width="10.7109375" style="126" customWidth="1"/>
    <col min="11534" max="11776" width="9.140625" style="126"/>
    <col min="11777" max="11777" width="11.42578125" style="126" customWidth="1"/>
    <col min="11778" max="11778" width="61.28515625" style="126" customWidth="1"/>
    <col min="11779" max="11779" width="20.140625" style="126" customWidth="1"/>
    <col min="11780" max="11780" width="8.28515625" style="126" customWidth="1"/>
    <col min="11781" max="11781" width="9.85546875" style="126" customWidth="1"/>
    <col min="11782" max="11782" width="12.42578125" style="126" customWidth="1"/>
    <col min="11783" max="11784" width="13.5703125" style="126" customWidth="1"/>
    <col min="11785" max="11789" width="10.7109375" style="126" customWidth="1"/>
    <col min="11790" max="12032" width="9.140625" style="126"/>
    <col min="12033" max="12033" width="11.42578125" style="126" customWidth="1"/>
    <col min="12034" max="12034" width="61.28515625" style="126" customWidth="1"/>
    <col min="12035" max="12035" width="20.140625" style="126" customWidth="1"/>
    <col min="12036" max="12036" width="8.28515625" style="126" customWidth="1"/>
    <col min="12037" max="12037" width="9.85546875" style="126" customWidth="1"/>
    <col min="12038" max="12038" width="12.42578125" style="126" customWidth="1"/>
    <col min="12039" max="12040" width="13.5703125" style="126" customWidth="1"/>
    <col min="12041" max="12045" width="10.7109375" style="126" customWidth="1"/>
    <col min="12046" max="12288" width="9.140625" style="126"/>
    <col min="12289" max="12289" width="11.42578125" style="126" customWidth="1"/>
    <col min="12290" max="12290" width="61.28515625" style="126" customWidth="1"/>
    <col min="12291" max="12291" width="20.140625" style="126" customWidth="1"/>
    <col min="12292" max="12292" width="8.28515625" style="126" customWidth="1"/>
    <col min="12293" max="12293" width="9.85546875" style="126" customWidth="1"/>
    <col min="12294" max="12294" width="12.42578125" style="126" customWidth="1"/>
    <col min="12295" max="12296" width="13.5703125" style="126" customWidth="1"/>
    <col min="12297" max="12301" width="10.7109375" style="126" customWidth="1"/>
    <col min="12302" max="12544" width="9.140625" style="126"/>
    <col min="12545" max="12545" width="11.42578125" style="126" customWidth="1"/>
    <col min="12546" max="12546" width="61.28515625" style="126" customWidth="1"/>
    <col min="12547" max="12547" width="20.140625" style="126" customWidth="1"/>
    <col min="12548" max="12548" width="8.28515625" style="126" customWidth="1"/>
    <col min="12549" max="12549" width="9.85546875" style="126" customWidth="1"/>
    <col min="12550" max="12550" width="12.42578125" style="126" customWidth="1"/>
    <col min="12551" max="12552" width="13.5703125" style="126" customWidth="1"/>
    <col min="12553" max="12557" width="10.7109375" style="126" customWidth="1"/>
    <col min="12558" max="12800" width="9.140625" style="126"/>
    <col min="12801" max="12801" width="11.42578125" style="126" customWidth="1"/>
    <col min="12802" max="12802" width="61.28515625" style="126" customWidth="1"/>
    <col min="12803" max="12803" width="20.140625" style="126" customWidth="1"/>
    <col min="12804" max="12804" width="8.28515625" style="126" customWidth="1"/>
    <col min="12805" max="12805" width="9.85546875" style="126" customWidth="1"/>
    <col min="12806" max="12806" width="12.42578125" style="126" customWidth="1"/>
    <col min="12807" max="12808" width="13.5703125" style="126" customWidth="1"/>
    <col min="12809" max="12813" width="10.7109375" style="126" customWidth="1"/>
    <col min="12814" max="13056" width="9.140625" style="126"/>
    <col min="13057" max="13057" width="11.42578125" style="126" customWidth="1"/>
    <col min="13058" max="13058" width="61.28515625" style="126" customWidth="1"/>
    <col min="13059" max="13059" width="20.140625" style="126" customWidth="1"/>
    <col min="13060" max="13060" width="8.28515625" style="126" customWidth="1"/>
    <col min="13061" max="13061" width="9.85546875" style="126" customWidth="1"/>
    <col min="13062" max="13062" width="12.42578125" style="126" customWidth="1"/>
    <col min="13063" max="13064" width="13.5703125" style="126" customWidth="1"/>
    <col min="13065" max="13069" width="10.7109375" style="126" customWidth="1"/>
    <col min="13070" max="13312" width="9.140625" style="126"/>
    <col min="13313" max="13313" width="11.42578125" style="126" customWidth="1"/>
    <col min="13314" max="13314" width="61.28515625" style="126" customWidth="1"/>
    <col min="13315" max="13315" width="20.140625" style="126" customWidth="1"/>
    <col min="13316" max="13316" width="8.28515625" style="126" customWidth="1"/>
    <col min="13317" max="13317" width="9.85546875" style="126" customWidth="1"/>
    <col min="13318" max="13318" width="12.42578125" style="126" customWidth="1"/>
    <col min="13319" max="13320" width="13.5703125" style="126" customWidth="1"/>
    <col min="13321" max="13325" width="10.7109375" style="126" customWidth="1"/>
    <col min="13326" max="13568" width="9.140625" style="126"/>
    <col min="13569" max="13569" width="11.42578125" style="126" customWidth="1"/>
    <col min="13570" max="13570" width="61.28515625" style="126" customWidth="1"/>
    <col min="13571" max="13571" width="20.140625" style="126" customWidth="1"/>
    <col min="13572" max="13572" width="8.28515625" style="126" customWidth="1"/>
    <col min="13573" max="13573" width="9.85546875" style="126" customWidth="1"/>
    <col min="13574" max="13574" width="12.42578125" style="126" customWidth="1"/>
    <col min="13575" max="13576" width="13.5703125" style="126" customWidth="1"/>
    <col min="13577" max="13581" width="10.7109375" style="126" customWidth="1"/>
    <col min="13582" max="13824" width="9.140625" style="126"/>
    <col min="13825" max="13825" width="11.42578125" style="126" customWidth="1"/>
    <col min="13826" max="13826" width="61.28515625" style="126" customWidth="1"/>
    <col min="13827" max="13827" width="20.140625" style="126" customWidth="1"/>
    <col min="13828" max="13828" width="8.28515625" style="126" customWidth="1"/>
    <col min="13829" max="13829" width="9.85546875" style="126" customWidth="1"/>
    <col min="13830" max="13830" width="12.42578125" style="126" customWidth="1"/>
    <col min="13831" max="13832" width="13.5703125" style="126" customWidth="1"/>
    <col min="13833" max="13837" width="10.7109375" style="126" customWidth="1"/>
    <col min="13838" max="14080" width="9.140625" style="126"/>
    <col min="14081" max="14081" width="11.42578125" style="126" customWidth="1"/>
    <col min="14082" max="14082" width="61.28515625" style="126" customWidth="1"/>
    <col min="14083" max="14083" width="20.140625" style="126" customWidth="1"/>
    <col min="14084" max="14084" width="8.28515625" style="126" customWidth="1"/>
    <col min="14085" max="14085" width="9.85546875" style="126" customWidth="1"/>
    <col min="14086" max="14086" width="12.42578125" style="126" customWidth="1"/>
    <col min="14087" max="14088" width="13.5703125" style="126" customWidth="1"/>
    <col min="14089" max="14093" width="10.7109375" style="126" customWidth="1"/>
    <col min="14094" max="14336" width="9.140625" style="126"/>
    <col min="14337" max="14337" width="11.42578125" style="126" customWidth="1"/>
    <col min="14338" max="14338" width="61.28515625" style="126" customWidth="1"/>
    <col min="14339" max="14339" width="20.140625" style="126" customWidth="1"/>
    <col min="14340" max="14340" width="8.28515625" style="126" customWidth="1"/>
    <col min="14341" max="14341" width="9.85546875" style="126" customWidth="1"/>
    <col min="14342" max="14342" width="12.42578125" style="126" customWidth="1"/>
    <col min="14343" max="14344" width="13.5703125" style="126" customWidth="1"/>
    <col min="14345" max="14349" width="10.7109375" style="126" customWidth="1"/>
    <col min="14350" max="14592" width="9.140625" style="126"/>
    <col min="14593" max="14593" width="11.42578125" style="126" customWidth="1"/>
    <col min="14594" max="14594" width="61.28515625" style="126" customWidth="1"/>
    <col min="14595" max="14595" width="20.140625" style="126" customWidth="1"/>
    <col min="14596" max="14596" width="8.28515625" style="126" customWidth="1"/>
    <col min="14597" max="14597" width="9.85546875" style="126" customWidth="1"/>
    <col min="14598" max="14598" width="12.42578125" style="126" customWidth="1"/>
    <col min="14599" max="14600" width="13.5703125" style="126" customWidth="1"/>
    <col min="14601" max="14605" width="10.7109375" style="126" customWidth="1"/>
    <col min="14606" max="14848" width="9.140625" style="126"/>
    <col min="14849" max="14849" width="11.42578125" style="126" customWidth="1"/>
    <col min="14850" max="14850" width="61.28515625" style="126" customWidth="1"/>
    <col min="14851" max="14851" width="20.140625" style="126" customWidth="1"/>
    <col min="14852" max="14852" width="8.28515625" style="126" customWidth="1"/>
    <col min="14853" max="14853" width="9.85546875" style="126" customWidth="1"/>
    <col min="14854" max="14854" width="12.42578125" style="126" customWidth="1"/>
    <col min="14855" max="14856" width="13.5703125" style="126" customWidth="1"/>
    <col min="14857" max="14861" width="10.7109375" style="126" customWidth="1"/>
    <col min="14862" max="15104" width="9.140625" style="126"/>
    <col min="15105" max="15105" width="11.42578125" style="126" customWidth="1"/>
    <col min="15106" max="15106" width="61.28515625" style="126" customWidth="1"/>
    <col min="15107" max="15107" width="20.140625" style="126" customWidth="1"/>
    <col min="15108" max="15108" width="8.28515625" style="126" customWidth="1"/>
    <col min="15109" max="15109" width="9.85546875" style="126" customWidth="1"/>
    <col min="15110" max="15110" width="12.42578125" style="126" customWidth="1"/>
    <col min="15111" max="15112" width="13.5703125" style="126" customWidth="1"/>
    <col min="15113" max="15117" width="10.7109375" style="126" customWidth="1"/>
    <col min="15118" max="15360" width="9.140625" style="126"/>
    <col min="15361" max="15361" width="11.42578125" style="126" customWidth="1"/>
    <col min="15362" max="15362" width="61.28515625" style="126" customWidth="1"/>
    <col min="15363" max="15363" width="20.140625" style="126" customWidth="1"/>
    <col min="15364" max="15364" width="8.28515625" style="126" customWidth="1"/>
    <col min="15365" max="15365" width="9.85546875" style="126" customWidth="1"/>
    <col min="15366" max="15366" width="12.42578125" style="126" customWidth="1"/>
    <col min="15367" max="15368" width="13.5703125" style="126" customWidth="1"/>
    <col min="15369" max="15373" width="10.7109375" style="126" customWidth="1"/>
    <col min="15374" max="15616" width="9.140625" style="126"/>
    <col min="15617" max="15617" width="11.42578125" style="126" customWidth="1"/>
    <col min="15618" max="15618" width="61.28515625" style="126" customWidth="1"/>
    <col min="15619" max="15619" width="20.140625" style="126" customWidth="1"/>
    <col min="15620" max="15620" width="8.28515625" style="126" customWidth="1"/>
    <col min="15621" max="15621" width="9.85546875" style="126" customWidth="1"/>
    <col min="15622" max="15622" width="12.42578125" style="126" customWidth="1"/>
    <col min="15623" max="15624" width="13.5703125" style="126" customWidth="1"/>
    <col min="15625" max="15629" width="10.7109375" style="126" customWidth="1"/>
    <col min="15630" max="15872" width="9.140625" style="126"/>
    <col min="15873" max="15873" width="11.42578125" style="126" customWidth="1"/>
    <col min="15874" max="15874" width="61.28515625" style="126" customWidth="1"/>
    <col min="15875" max="15875" width="20.140625" style="126" customWidth="1"/>
    <col min="15876" max="15876" width="8.28515625" style="126" customWidth="1"/>
    <col min="15877" max="15877" width="9.85546875" style="126" customWidth="1"/>
    <col min="15878" max="15878" width="12.42578125" style="126" customWidth="1"/>
    <col min="15879" max="15880" width="13.5703125" style="126" customWidth="1"/>
    <col min="15881" max="15885" width="10.7109375" style="126" customWidth="1"/>
    <col min="15886" max="16128" width="9.140625" style="126"/>
    <col min="16129" max="16129" width="11.42578125" style="126" customWidth="1"/>
    <col min="16130" max="16130" width="61.28515625" style="126" customWidth="1"/>
    <col min="16131" max="16131" width="20.140625" style="126" customWidth="1"/>
    <col min="16132" max="16132" width="8.28515625" style="126" customWidth="1"/>
    <col min="16133" max="16133" width="9.85546875" style="126" customWidth="1"/>
    <col min="16134" max="16134" width="12.42578125" style="126" customWidth="1"/>
    <col min="16135" max="16136" width="13.5703125" style="126" customWidth="1"/>
    <col min="16137" max="16141" width="10.7109375" style="126" customWidth="1"/>
    <col min="16142" max="16384" width="9.140625" style="126"/>
  </cols>
  <sheetData>
    <row r="1" spans="1:8" s="31" customFormat="1" ht="15">
      <c r="A1" s="286" t="s">
        <v>170</v>
      </c>
      <c r="B1" s="287"/>
      <c r="C1" s="287"/>
      <c r="D1" s="287"/>
      <c r="E1" s="287"/>
      <c r="F1" s="287"/>
      <c r="G1" s="288"/>
      <c r="H1" s="30"/>
    </row>
    <row r="2" spans="1:8" s="31" customFormat="1">
      <c r="A2" s="33"/>
      <c r="B2" s="34"/>
      <c r="C2" s="35"/>
      <c r="D2" s="36"/>
      <c r="E2" s="37"/>
      <c r="F2" s="37"/>
      <c r="G2" s="38"/>
      <c r="H2" s="37"/>
    </row>
    <row r="3" spans="1:8" s="31" customFormat="1" ht="15">
      <c r="A3" s="33" t="s">
        <v>27</v>
      </c>
      <c r="B3" s="289" t="s">
        <v>28</v>
      </c>
      <c r="C3" s="289"/>
      <c r="D3" s="289"/>
      <c r="E3" s="289"/>
      <c r="F3" s="289"/>
      <c r="G3" s="290"/>
      <c r="H3" s="40"/>
    </row>
    <row r="4" spans="1:8" s="31" customFormat="1">
      <c r="A4" s="33" t="s">
        <v>29</v>
      </c>
      <c r="B4" s="291" t="s">
        <v>30</v>
      </c>
      <c r="C4" s="291"/>
      <c r="D4" s="291"/>
      <c r="E4" s="291"/>
      <c r="F4" s="291"/>
      <c r="G4" s="292"/>
      <c r="H4" s="37"/>
    </row>
    <row r="5" spans="1:8" s="31" customFormat="1">
      <c r="A5" s="33" t="s">
        <v>31</v>
      </c>
      <c r="B5" s="291" t="s">
        <v>121</v>
      </c>
      <c r="C5" s="291"/>
      <c r="D5" s="291"/>
      <c r="E5" s="291"/>
      <c r="F5" s="291"/>
      <c r="G5" s="292"/>
      <c r="H5" s="37"/>
    </row>
    <row r="6" spans="1:8" s="31" customFormat="1">
      <c r="A6" s="33" t="s">
        <v>32</v>
      </c>
      <c r="B6" s="42" t="s">
        <v>122</v>
      </c>
      <c r="C6" s="43"/>
      <c r="D6" s="36"/>
      <c r="E6" s="42"/>
      <c r="F6" s="37"/>
      <c r="G6" s="44"/>
      <c r="H6" s="37"/>
    </row>
    <row r="7" spans="1:8" s="31" customFormat="1">
      <c r="A7" s="45" t="s">
        <v>34</v>
      </c>
      <c r="B7" s="37"/>
      <c r="C7" s="46"/>
      <c r="D7" s="36"/>
      <c r="E7" s="42"/>
      <c r="F7" s="47" t="s">
        <v>35</v>
      </c>
      <c r="G7" s="48">
        <v>41618</v>
      </c>
      <c r="H7" s="37"/>
    </row>
    <row r="8" spans="1:8" s="31" customFormat="1" ht="14.25" customHeight="1">
      <c r="A8" s="33"/>
      <c r="B8" s="34" t="s">
        <v>123</v>
      </c>
      <c r="C8" s="34"/>
      <c r="D8" s="36"/>
      <c r="E8" s="42"/>
      <c r="F8" s="37"/>
      <c r="G8" s="38"/>
      <c r="H8" s="37"/>
    </row>
    <row r="9" spans="1:8" s="31" customFormat="1" ht="14.25" customHeight="1">
      <c r="A9" s="33"/>
      <c r="B9" s="34"/>
      <c r="C9" s="34"/>
      <c r="D9" s="36"/>
      <c r="E9" s="42"/>
      <c r="F9" s="37"/>
      <c r="G9" s="38"/>
      <c r="H9" s="37"/>
    </row>
    <row r="10" spans="1:8" s="31" customFormat="1">
      <c r="A10" s="45" t="s">
        <v>37</v>
      </c>
      <c r="B10" s="34"/>
      <c r="C10" s="34"/>
      <c r="D10" s="36"/>
      <c r="E10" s="42"/>
      <c r="F10" s="37"/>
      <c r="G10" s="38"/>
      <c r="H10" s="37"/>
    </row>
    <row r="11" spans="1:8" s="31" customFormat="1">
      <c r="A11" s="33"/>
      <c r="B11" s="34"/>
      <c r="C11" s="34"/>
      <c r="D11" s="36"/>
      <c r="E11" s="37"/>
      <c r="F11" s="37"/>
      <c r="G11" s="38"/>
      <c r="H11" s="37"/>
    </row>
    <row r="12" spans="1:8" s="56" customFormat="1" ht="13.5" thickBot="1">
      <c r="A12" s="49" t="s">
        <v>39</v>
      </c>
      <c r="B12" s="50" t="s">
        <v>40</v>
      </c>
      <c r="C12" s="51" t="s">
        <v>41</v>
      </c>
      <c r="D12" s="52" t="s">
        <v>42</v>
      </c>
      <c r="E12" s="53" t="s">
        <v>43</v>
      </c>
      <c r="F12" s="53" t="s">
        <v>44</v>
      </c>
      <c r="G12" s="54" t="s">
        <v>45</v>
      </c>
      <c r="H12" s="55"/>
    </row>
    <row r="13" spans="1:8" s="64" customFormat="1" ht="12">
      <c r="A13" s="136" t="s">
        <v>124</v>
      </c>
      <c r="B13" s="137" t="s">
        <v>125</v>
      </c>
      <c r="C13" s="137"/>
      <c r="D13" s="138"/>
      <c r="E13" s="139"/>
      <c r="F13" s="139"/>
      <c r="G13" s="140"/>
      <c r="H13" s="63"/>
    </row>
    <row r="14" spans="1:8" s="56" customFormat="1">
      <c r="A14" s="141" t="s">
        <v>126</v>
      </c>
      <c r="B14" s="142" t="s">
        <v>127</v>
      </c>
      <c r="C14" s="142"/>
      <c r="D14" s="143" t="s">
        <v>128</v>
      </c>
      <c r="E14" s="144">
        <v>1</v>
      </c>
      <c r="F14" s="177">
        <v>4000</v>
      </c>
      <c r="G14" s="146">
        <f t="shared" ref="G14:G27" si="0">SUM(E14*F14)</f>
        <v>4000</v>
      </c>
      <c r="H14" s="147"/>
    </row>
    <row r="15" spans="1:8" s="56" customFormat="1">
      <c r="A15" s="141" t="s">
        <v>129</v>
      </c>
      <c r="B15" s="142" t="s">
        <v>130</v>
      </c>
      <c r="C15" s="142"/>
      <c r="D15" s="143" t="s">
        <v>128</v>
      </c>
      <c r="E15" s="144">
        <v>1</v>
      </c>
      <c r="F15" s="177">
        <v>4000</v>
      </c>
      <c r="G15" s="146">
        <f t="shared" si="0"/>
        <v>4000</v>
      </c>
      <c r="H15" s="147"/>
    </row>
    <row r="16" spans="1:8" s="56" customFormat="1">
      <c r="A16" s="141" t="s">
        <v>131</v>
      </c>
      <c r="B16" s="142" t="s">
        <v>132</v>
      </c>
      <c r="C16" s="142"/>
      <c r="D16" s="143" t="s">
        <v>93</v>
      </c>
      <c r="E16" s="144">
        <v>521.17999999999995</v>
      </c>
      <c r="F16" s="177">
        <v>35</v>
      </c>
      <c r="G16" s="146">
        <f t="shared" si="0"/>
        <v>18241.3</v>
      </c>
      <c r="H16" s="147"/>
    </row>
    <row r="17" spans="1:8" s="184" customFormat="1" ht="22.5">
      <c r="A17" s="178" t="s">
        <v>171</v>
      </c>
      <c r="B17" s="179" t="s">
        <v>172</v>
      </c>
      <c r="C17" s="180"/>
      <c r="D17" s="181" t="s">
        <v>93</v>
      </c>
      <c r="E17" s="177">
        <v>521.17999999999995</v>
      </c>
      <c r="F17" s="177">
        <v>140</v>
      </c>
      <c r="G17" s="182">
        <f t="shared" si="0"/>
        <v>72965.2</v>
      </c>
      <c r="H17" s="183"/>
    </row>
    <row r="18" spans="1:8" s="56" customFormat="1">
      <c r="A18" s="141" t="s">
        <v>133</v>
      </c>
      <c r="B18" s="142" t="s">
        <v>134</v>
      </c>
      <c r="C18" s="142"/>
      <c r="D18" s="143" t="s">
        <v>135</v>
      </c>
      <c r="E18" s="144">
        <v>8</v>
      </c>
      <c r="F18" s="177">
        <v>4800</v>
      </c>
      <c r="G18" s="146">
        <f t="shared" si="0"/>
        <v>38400</v>
      </c>
      <c r="H18" s="147"/>
    </row>
    <row r="19" spans="1:8" s="56" customFormat="1">
      <c r="A19" s="141" t="s">
        <v>136</v>
      </c>
      <c r="B19" s="142" t="s">
        <v>137</v>
      </c>
      <c r="C19" s="142"/>
      <c r="D19" s="143" t="s">
        <v>138</v>
      </c>
      <c r="E19" s="144">
        <v>1</v>
      </c>
      <c r="F19" s="177">
        <v>4000</v>
      </c>
      <c r="G19" s="146">
        <f>SUM(E19*F19)</f>
        <v>4000</v>
      </c>
      <c r="H19" s="147"/>
    </row>
    <row r="20" spans="1:8" s="56" customFormat="1">
      <c r="A20" s="141" t="s">
        <v>139</v>
      </c>
      <c r="B20" s="142" t="s">
        <v>140</v>
      </c>
      <c r="C20" s="142"/>
      <c r="D20" s="143" t="s">
        <v>138</v>
      </c>
      <c r="E20" s="144">
        <v>1</v>
      </c>
      <c r="F20" s="177">
        <v>4000</v>
      </c>
      <c r="G20" s="146">
        <f>SUM(E20*F20)</f>
        <v>4000</v>
      </c>
      <c r="H20" s="147"/>
    </row>
    <row r="21" spans="1:8" s="56" customFormat="1">
      <c r="A21" s="141" t="s">
        <v>141</v>
      </c>
      <c r="B21" s="142" t="s">
        <v>142</v>
      </c>
      <c r="C21" s="142"/>
      <c r="D21" s="143" t="s">
        <v>143</v>
      </c>
      <c r="E21" s="144">
        <v>4</v>
      </c>
      <c r="F21" s="144">
        <v>4500</v>
      </c>
      <c r="G21" s="146">
        <f>SUM(E21*F21)</f>
        <v>18000</v>
      </c>
      <c r="H21" s="147"/>
    </row>
    <row r="22" spans="1:8" s="56" customFormat="1">
      <c r="A22" s="141" t="s">
        <v>144</v>
      </c>
      <c r="B22" s="142" t="s">
        <v>145</v>
      </c>
      <c r="C22" s="142"/>
      <c r="D22" s="143" t="s">
        <v>138</v>
      </c>
      <c r="E22" s="144">
        <v>1</v>
      </c>
      <c r="F22" s="144">
        <v>8000</v>
      </c>
      <c r="G22" s="146">
        <f>SUM(E22*F22)</f>
        <v>8000</v>
      </c>
      <c r="H22" s="147"/>
    </row>
    <row r="23" spans="1:8" s="152" customFormat="1">
      <c r="A23" s="141" t="s">
        <v>146</v>
      </c>
      <c r="B23" s="148" t="s">
        <v>147</v>
      </c>
      <c r="C23" s="148"/>
      <c r="D23" s="149" t="s">
        <v>135</v>
      </c>
      <c r="E23" s="145">
        <v>8</v>
      </c>
      <c r="F23" s="177">
        <v>145</v>
      </c>
      <c r="G23" s="150">
        <f t="shared" si="0"/>
        <v>1160</v>
      </c>
      <c r="H23" s="151"/>
    </row>
    <row r="24" spans="1:8" s="152" customFormat="1">
      <c r="A24" s="141">
        <v>99713112</v>
      </c>
      <c r="B24" s="148" t="s">
        <v>148</v>
      </c>
      <c r="C24" s="148"/>
      <c r="D24" s="149" t="s">
        <v>135</v>
      </c>
      <c r="E24" s="145">
        <v>8</v>
      </c>
      <c r="F24" s="177">
        <v>25</v>
      </c>
      <c r="G24" s="150">
        <f t="shared" si="0"/>
        <v>200</v>
      </c>
      <c r="H24" s="151"/>
    </row>
    <row r="25" spans="1:8" s="152" customFormat="1">
      <c r="A25" s="141" t="s">
        <v>149</v>
      </c>
      <c r="B25" s="148" t="s">
        <v>150</v>
      </c>
      <c r="C25" s="148"/>
      <c r="D25" s="149" t="s">
        <v>135</v>
      </c>
      <c r="E25" s="145">
        <v>8</v>
      </c>
      <c r="F25" s="177">
        <v>150</v>
      </c>
      <c r="G25" s="150">
        <f t="shared" si="0"/>
        <v>1200</v>
      </c>
      <c r="H25" s="151"/>
    </row>
    <row r="26" spans="1:8" s="152" customFormat="1">
      <c r="A26" s="141">
        <v>997131212</v>
      </c>
      <c r="B26" s="148" t="s">
        <v>151</v>
      </c>
      <c r="C26" s="148"/>
      <c r="D26" s="149" t="s">
        <v>135</v>
      </c>
      <c r="E26" s="145">
        <v>8</v>
      </c>
      <c r="F26" s="177">
        <v>17</v>
      </c>
      <c r="G26" s="150">
        <f t="shared" si="0"/>
        <v>136</v>
      </c>
      <c r="H26" s="151"/>
    </row>
    <row r="27" spans="1:8" s="152" customFormat="1">
      <c r="A27" s="141" t="s">
        <v>136</v>
      </c>
      <c r="B27" s="153" t="s">
        <v>152</v>
      </c>
      <c r="C27" s="153"/>
      <c r="D27" s="149" t="s">
        <v>135</v>
      </c>
      <c r="E27" s="145">
        <v>8</v>
      </c>
      <c r="F27" s="177">
        <v>2050</v>
      </c>
      <c r="G27" s="150">
        <f t="shared" si="0"/>
        <v>16400</v>
      </c>
      <c r="H27" s="151"/>
    </row>
    <row r="28" spans="1:8" s="152" customFormat="1">
      <c r="A28" s="141">
        <v>997131521</v>
      </c>
      <c r="B28" s="148" t="s">
        <v>153</v>
      </c>
      <c r="C28" s="148"/>
      <c r="D28" s="149" t="s">
        <v>135</v>
      </c>
      <c r="E28" s="145">
        <v>8</v>
      </c>
      <c r="F28" s="177">
        <v>602</v>
      </c>
      <c r="G28" s="150">
        <f>F28*E28</f>
        <v>4816</v>
      </c>
      <c r="H28" s="151"/>
    </row>
    <row r="29" spans="1:8" s="152" customFormat="1" ht="22.5">
      <c r="A29" s="141">
        <v>997131529</v>
      </c>
      <c r="B29" s="148" t="s">
        <v>154</v>
      </c>
      <c r="C29" s="148"/>
      <c r="D29" s="149" t="s">
        <v>135</v>
      </c>
      <c r="E29" s="145">
        <v>336</v>
      </c>
      <c r="F29" s="177">
        <v>32</v>
      </c>
      <c r="G29" s="150">
        <f>F29*E29</f>
        <v>10752</v>
      </c>
      <c r="H29" s="151"/>
    </row>
    <row r="30" spans="1:8" s="152" customFormat="1" ht="22.5">
      <c r="A30" s="154">
        <v>997013821</v>
      </c>
      <c r="B30" s="155" t="s">
        <v>155</v>
      </c>
      <c r="C30" s="155"/>
      <c r="D30" s="156" t="s">
        <v>135</v>
      </c>
      <c r="E30" s="157">
        <v>8</v>
      </c>
      <c r="F30" s="185">
        <v>2200</v>
      </c>
      <c r="G30" s="158">
        <f>F30*E30</f>
        <v>17600</v>
      </c>
      <c r="H30" s="151"/>
    </row>
    <row r="31" spans="1:8" s="98" customFormat="1" ht="12">
      <c r="A31" s="159" t="s">
        <v>105</v>
      </c>
      <c r="B31" s="160" t="s">
        <v>156</v>
      </c>
      <c r="C31" s="92"/>
      <c r="D31" s="161"/>
      <c r="E31" s="117"/>
      <c r="F31" s="118"/>
      <c r="G31" s="119">
        <f>SUM(G14:G30)</f>
        <v>223870.5</v>
      </c>
      <c r="H31" s="97"/>
    </row>
    <row r="32" spans="1:8" s="56" customFormat="1">
      <c r="A32" s="162"/>
      <c r="B32" s="163"/>
      <c r="C32" s="163"/>
      <c r="D32" s="164"/>
      <c r="E32" s="165"/>
      <c r="F32" s="165"/>
      <c r="G32" s="166"/>
      <c r="H32" s="147"/>
    </row>
    <row r="33" spans="1:8" s="64" customFormat="1" ht="12">
      <c r="A33" s="57" t="s">
        <v>157</v>
      </c>
      <c r="B33" s="58" t="s">
        <v>158</v>
      </c>
      <c r="C33" s="58"/>
      <c r="D33" s="60"/>
      <c r="E33" s="61"/>
      <c r="F33" s="61"/>
      <c r="G33" s="167"/>
      <c r="H33" s="63"/>
    </row>
    <row r="34" spans="1:8" s="56" customFormat="1">
      <c r="A34" s="141" t="s">
        <v>159</v>
      </c>
      <c r="B34" s="142" t="s">
        <v>160</v>
      </c>
      <c r="C34" s="142"/>
      <c r="D34" s="143" t="s">
        <v>138</v>
      </c>
      <c r="E34" s="144">
        <v>1</v>
      </c>
      <c r="F34" s="177">
        <v>5100</v>
      </c>
      <c r="G34" s="146">
        <f>SUM(E34*F34)</f>
        <v>5100</v>
      </c>
      <c r="H34" s="147"/>
    </row>
    <row r="35" spans="1:8" s="56" customFormat="1">
      <c r="A35" s="141" t="s">
        <v>161</v>
      </c>
      <c r="B35" s="142" t="s">
        <v>162</v>
      </c>
      <c r="C35" s="142"/>
      <c r="D35" s="143" t="s">
        <v>138</v>
      </c>
      <c r="E35" s="144">
        <v>1</v>
      </c>
      <c r="F35" s="177">
        <v>2500</v>
      </c>
      <c r="G35" s="146">
        <f>SUM(E35*F35)</f>
        <v>2500</v>
      </c>
      <c r="H35" s="147"/>
    </row>
    <row r="36" spans="1:8" s="56" customFormat="1">
      <c r="A36" s="141" t="s">
        <v>163</v>
      </c>
      <c r="B36" s="142" t="s">
        <v>164</v>
      </c>
      <c r="C36" s="142"/>
      <c r="D36" s="143" t="s">
        <v>165</v>
      </c>
      <c r="E36" s="144">
        <v>1</v>
      </c>
      <c r="F36" s="177">
        <v>6000</v>
      </c>
      <c r="G36" s="146">
        <f>SUM(E36*F36)</f>
        <v>6000</v>
      </c>
      <c r="H36" s="147"/>
    </row>
    <row r="37" spans="1:8" s="56" customFormat="1" ht="13.5" customHeight="1">
      <c r="A37" s="154" t="s">
        <v>166</v>
      </c>
      <c r="B37" s="168" t="s">
        <v>167</v>
      </c>
      <c r="C37" s="168"/>
      <c r="D37" s="169" t="s">
        <v>138</v>
      </c>
      <c r="E37" s="170">
        <v>1</v>
      </c>
      <c r="F37" s="185">
        <v>4000</v>
      </c>
      <c r="G37" s="171">
        <f>SUM(E37*F37)</f>
        <v>4000</v>
      </c>
      <c r="H37" s="147"/>
    </row>
    <row r="38" spans="1:8" s="98" customFormat="1" ht="12">
      <c r="A38" s="159" t="s">
        <v>105</v>
      </c>
      <c r="B38" s="160" t="s">
        <v>168</v>
      </c>
      <c r="C38" s="92"/>
      <c r="D38" s="161"/>
      <c r="E38" s="117"/>
      <c r="F38" s="118"/>
      <c r="G38" s="119">
        <f>SUM(G34:G37)</f>
        <v>17600</v>
      </c>
      <c r="H38" s="97"/>
    </row>
    <row r="39" spans="1:8" ht="13.5" thickBot="1">
      <c r="A39" s="172"/>
      <c r="B39" s="173"/>
      <c r="C39" s="173"/>
      <c r="D39" s="133"/>
      <c r="E39" s="174"/>
      <c r="F39" s="174"/>
      <c r="G39" s="175"/>
      <c r="H39" s="125"/>
    </row>
    <row r="40" spans="1:8" s="31" customFormat="1" ht="13.5" thickBot="1">
      <c r="A40" s="127"/>
      <c r="B40" s="128" t="s">
        <v>173</v>
      </c>
      <c r="C40" s="128"/>
      <c r="D40" s="130"/>
      <c r="E40" s="176"/>
      <c r="F40" s="131"/>
      <c r="G40" s="132">
        <f>G38+G31</f>
        <v>241470.5</v>
      </c>
      <c r="H40" s="125"/>
    </row>
    <row r="41" spans="1:8">
      <c r="A41" s="133"/>
      <c r="B41" s="133"/>
      <c r="C41" s="133"/>
      <c r="D41" s="133"/>
      <c r="E41" s="133"/>
      <c r="F41" s="133"/>
      <c r="G41" s="133"/>
      <c r="H41" s="133"/>
    </row>
    <row r="42" spans="1:8">
      <c r="A42" s="133"/>
      <c r="B42" s="133"/>
      <c r="C42" s="133"/>
      <c r="D42" s="133"/>
      <c r="E42" s="133"/>
      <c r="F42" s="133"/>
      <c r="G42" s="133"/>
      <c r="H42" s="133"/>
    </row>
    <row r="43" spans="1:8">
      <c r="A43" s="133"/>
      <c r="B43" s="133"/>
      <c r="C43" s="133"/>
      <c r="D43" s="133"/>
      <c r="E43" s="133"/>
      <c r="F43" s="133"/>
      <c r="G43" s="133"/>
      <c r="H43" s="133"/>
    </row>
    <row r="44" spans="1:8">
      <c r="A44" s="133"/>
      <c r="B44" s="133"/>
      <c r="C44" s="133"/>
      <c r="D44" s="133"/>
      <c r="E44" s="133"/>
      <c r="F44" s="133"/>
      <c r="G44" s="133"/>
      <c r="H44" s="133"/>
    </row>
    <row r="45" spans="1:8">
      <c r="A45" s="133"/>
      <c r="B45" s="133"/>
      <c r="C45" s="133"/>
      <c r="D45" s="133"/>
      <c r="E45" s="133"/>
      <c r="F45" s="133"/>
      <c r="G45" s="133"/>
      <c r="H45" s="133"/>
    </row>
    <row r="46" spans="1:8">
      <c r="A46" s="133"/>
      <c r="B46" s="133"/>
      <c r="C46" s="133"/>
      <c r="D46" s="133"/>
      <c r="E46" s="133"/>
      <c r="F46" s="133"/>
      <c r="G46" s="133"/>
      <c r="H46" s="133"/>
    </row>
    <row r="47" spans="1:8">
      <c r="A47" s="133"/>
      <c r="B47" s="133"/>
      <c r="C47" s="133"/>
      <c r="D47" s="133"/>
      <c r="E47" s="133"/>
      <c r="F47" s="133"/>
      <c r="G47" s="133"/>
      <c r="H47" s="133"/>
    </row>
    <row r="48" spans="1:8">
      <c r="A48" s="133"/>
      <c r="B48" s="133"/>
      <c r="C48" s="133"/>
      <c r="D48" s="133"/>
      <c r="E48" s="133"/>
      <c r="F48" s="133"/>
      <c r="G48" s="133"/>
      <c r="H48" s="133"/>
    </row>
    <row r="49" spans="1:8">
      <c r="A49" s="133"/>
      <c r="B49" s="133"/>
      <c r="C49" s="133"/>
      <c r="D49" s="133"/>
      <c r="E49" s="133"/>
      <c r="F49" s="133"/>
      <c r="G49" s="133"/>
      <c r="H49" s="133"/>
    </row>
    <row r="50" spans="1:8">
      <c r="A50" s="133"/>
      <c r="B50" s="133"/>
      <c r="C50" s="133"/>
      <c r="D50" s="133"/>
      <c r="E50" s="133"/>
      <c r="F50" s="133"/>
      <c r="G50" s="133"/>
      <c r="H50" s="133"/>
    </row>
    <row r="51" spans="1:8">
      <c r="A51" s="133"/>
      <c r="B51" s="133"/>
      <c r="C51" s="133"/>
      <c r="D51" s="133"/>
      <c r="E51" s="133"/>
      <c r="F51" s="133"/>
      <c r="G51" s="133"/>
      <c r="H51" s="133"/>
    </row>
    <row r="52" spans="1:8">
      <c r="A52" s="133"/>
      <c r="B52" s="133"/>
      <c r="C52" s="133"/>
      <c r="D52" s="133"/>
      <c r="E52" s="133"/>
      <c r="F52" s="133"/>
      <c r="G52" s="133"/>
      <c r="H52" s="133"/>
    </row>
    <row r="53" spans="1:8">
      <c r="A53" s="133"/>
      <c r="B53" s="133"/>
      <c r="C53" s="133"/>
      <c r="D53" s="133"/>
      <c r="E53" s="133"/>
      <c r="F53" s="133"/>
      <c r="G53" s="133"/>
      <c r="H53" s="133"/>
    </row>
    <row r="54" spans="1:8">
      <c r="A54" s="133"/>
      <c r="B54" s="133"/>
      <c r="C54" s="133"/>
      <c r="D54" s="133"/>
      <c r="E54" s="133"/>
      <c r="F54" s="133"/>
      <c r="G54" s="133"/>
      <c r="H54" s="133"/>
    </row>
    <row r="55" spans="1:8">
      <c r="A55" s="133"/>
      <c r="B55" s="133"/>
      <c r="C55" s="133"/>
      <c r="D55" s="133"/>
      <c r="E55" s="133"/>
      <c r="F55" s="133"/>
      <c r="G55" s="133"/>
      <c r="H55" s="133"/>
    </row>
    <row r="56" spans="1:8">
      <c r="A56" s="133"/>
      <c r="B56" s="133"/>
      <c r="C56" s="133"/>
      <c r="D56" s="133"/>
      <c r="E56" s="133"/>
      <c r="F56" s="133"/>
      <c r="G56" s="133"/>
      <c r="H56" s="133"/>
    </row>
    <row r="57" spans="1:8">
      <c r="A57" s="133"/>
      <c r="B57" s="133"/>
      <c r="C57" s="133"/>
      <c r="D57" s="133"/>
      <c r="E57" s="133"/>
      <c r="F57" s="133"/>
      <c r="G57" s="133"/>
      <c r="H57" s="133"/>
    </row>
    <row r="58" spans="1:8">
      <c r="A58" s="133"/>
      <c r="B58" s="133"/>
      <c r="C58" s="133"/>
      <c r="D58" s="133"/>
      <c r="E58" s="133"/>
      <c r="F58" s="133"/>
      <c r="G58" s="133"/>
      <c r="H58" s="133"/>
    </row>
    <row r="59" spans="1:8">
      <c r="A59" s="133"/>
      <c r="B59" s="133"/>
      <c r="C59" s="133"/>
      <c r="D59" s="133"/>
      <c r="E59" s="133"/>
      <c r="F59" s="133"/>
      <c r="G59" s="133"/>
      <c r="H59" s="133"/>
    </row>
    <row r="60" spans="1:8">
      <c r="A60" s="133"/>
      <c r="B60" s="133"/>
      <c r="C60" s="133"/>
      <c r="D60" s="133"/>
      <c r="E60" s="133"/>
      <c r="F60" s="133"/>
      <c r="G60" s="133"/>
      <c r="H60" s="133"/>
    </row>
    <row r="61" spans="1:8">
      <c r="A61" s="133"/>
      <c r="B61" s="133"/>
      <c r="C61" s="133"/>
      <c r="D61" s="133"/>
      <c r="E61" s="133"/>
      <c r="F61" s="133"/>
      <c r="G61" s="133"/>
      <c r="H61" s="133"/>
    </row>
    <row r="62" spans="1:8">
      <c r="A62" s="133"/>
      <c r="B62" s="133"/>
      <c r="C62" s="133"/>
      <c r="D62" s="133"/>
      <c r="E62" s="133"/>
      <c r="F62" s="133"/>
      <c r="G62" s="133"/>
      <c r="H62" s="133"/>
    </row>
    <row r="63" spans="1:8">
      <c r="A63" s="133"/>
      <c r="B63" s="133"/>
      <c r="C63" s="133"/>
      <c r="D63" s="133"/>
      <c r="E63" s="133"/>
      <c r="F63" s="133"/>
      <c r="G63" s="133"/>
      <c r="H63" s="133"/>
    </row>
    <row r="64" spans="1:8">
      <c r="A64" s="133"/>
      <c r="B64" s="133"/>
      <c r="C64" s="133"/>
      <c r="D64" s="133"/>
      <c r="E64" s="133"/>
      <c r="F64" s="133"/>
      <c r="G64" s="133"/>
      <c r="H64" s="133"/>
    </row>
    <row r="65" spans="1:8">
      <c r="A65" s="133"/>
      <c r="B65" s="133"/>
      <c r="C65" s="133"/>
      <c r="D65" s="133"/>
      <c r="E65" s="133"/>
      <c r="F65" s="133"/>
      <c r="G65" s="133"/>
      <c r="H65" s="133"/>
    </row>
    <row r="66" spans="1:8">
      <c r="A66" s="133"/>
      <c r="B66" s="133"/>
      <c r="C66" s="133"/>
      <c r="D66" s="133"/>
      <c r="E66" s="133"/>
      <c r="F66" s="133"/>
      <c r="G66" s="133"/>
      <c r="H66" s="133"/>
    </row>
  </sheetData>
  <mergeCells count="4">
    <mergeCell ref="A1:G1"/>
    <mergeCell ref="B3:G3"/>
    <mergeCell ref="B4:G4"/>
    <mergeCell ref="B5:G5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43"/>
  <sheetViews>
    <sheetView workbookViewId="0">
      <selection activeCell="B36" sqref="B36"/>
    </sheetView>
  </sheetViews>
  <sheetFormatPr defaultRowHeight="12.75"/>
  <cols>
    <col min="1" max="1" width="9.28515625" style="126" customWidth="1"/>
    <col min="2" max="2" width="56.28515625" style="126" customWidth="1"/>
    <col min="3" max="3" width="25" style="126" customWidth="1"/>
    <col min="4" max="4" width="4.85546875" style="126" customWidth="1"/>
    <col min="5" max="5" width="9.85546875" style="126" customWidth="1"/>
    <col min="6" max="6" width="12.42578125" style="126" customWidth="1"/>
    <col min="7" max="7" width="13.5703125" style="126" customWidth="1"/>
    <col min="8" max="11" width="10.7109375" style="126" customWidth="1"/>
    <col min="12" max="256" width="9.140625" style="126"/>
    <col min="257" max="257" width="9.28515625" style="126" customWidth="1"/>
    <col min="258" max="258" width="56.28515625" style="126" customWidth="1"/>
    <col min="259" max="259" width="25" style="126" customWidth="1"/>
    <col min="260" max="260" width="4.85546875" style="126" customWidth="1"/>
    <col min="261" max="261" width="9.85546875" style="126" customWidth="1"/>
    <col min="262" max="262" width="12.42578125" style="126" customWidth="1"/>
    <col min="263" max="263" width="13.5703125" style="126" customWidth="1"/>
    <col min="264" max="267" width="10.7109375" style="126" customWidth="1"/>
    <col min="268" max="512" width="9.140625" style="126"/>
    <col min="513" max="513" width="9.28515625" style="126" customWidth="1"/>
    <col min="514" max="514" width="56.28515625" style="126" customWidth="1"/>
    <col min="515" max="515" width="25" style="126" customWidth="1"/>
    <col min="516" max="516" width="4.85546875" style="126" customWidth="1"/>
    <col min="517" max="517" width="9.85546875" style="126" customWidth="1"/>
    <col min="518" max="518" width="12.42578125" style="126" customWidth="1"/>
    <col min="519" max="519" width="13.5703125" style="126" customWidth="1"/>
    <col min="520" max="523" width="10.7109375" style="126" customWidth="1"/>
    <col min="524" max="768" width="9.140625" style="126"/>
    <col min="769" max="769" width="9.28515625" style="126" customWidth="1"/>
    <col min="770" max="770" width="56.28515625" style="126" customWidth="1"/>
    <col min="771" max="771" width="25" style="126" customWidth="1"/>
    <col min="772" max="772" width="4.85546875" style="126" customWidth="1"/>
    <col min="773" max="773" width="9.85546875" style="126" customWidth="1"/>
    <col min="774" max="774" width="12.42578125" style="126" customWidth="1"/>
    <col min="775" max="775" width="13.5703125" style="126" customWidth="1"/>
    <col min="776" max="779" width="10.7109375" style="126" customWidth="1"/>
    <col min="780" max="1024" width="9.140625" style="126"/>
    <col min="1025" max="1025" width="9.28515625" style="126" customWidth="1"/>
    <col min="1026" max="1026" width="56.28515625" style="126" customWidth="1"/>
    <col min="1027" max="1027" width="25" style="126" customWidth="1"/>
    <col min="1028" max="1028" width="4.85546875" style="126" customWidth="1"/>
    <col min="1029" max="1029" width="9.85546875" style="126" customWidth="1"/>
    <col min="1030" max="1030" width="12.42578125" style="126" customWidth="1"/>
    <col min="1031" max="1031" width="13.5703125" style="126" customWidth="1"/>
    <col min="1032" max="1035" width="10.7109375" style="126" customWidth="1"/>
    <col min="1036" max="1280" width="9.140625" style="126"/>
    <col min="1281" max="1281" width="9.28515625" style="126" customWidth="1"/>
    <col min="1282" max="1282" width="56.28515625" style="126" customWidth="1"/>
    <col min="1283" max="1283" width="25" style="126" customWidth="1"/>
    <col min="1284" max="1284" width="4.85546875" style="126" customWidth="1"/>
    <col min="1285" max="1285" width="9.85546875" style="126" customWidth="1"/>
    <col min="1286" max="1286" width="12.42578125" style="126" customWidth="1"/>
    <col min="1287" max="1287" width="13.5703125" style="126" customWidth="1"/>
    <col min="1288" max="1291" width="10.7109375" style="126" customWidth="1"/>
    <col min="1292" max="1536" width="9.140625" style="126"/>
    <col min="1537" max="1537" width="9.28515625" style="126" customWidth="1"/>
    <col min="1538" max="1538" width="56.28515625" style="126" customWidth="1"/>
    <col min="1539" max="1539" width="25" style="126" customWidth="1"/>
    <col min="1540" max="1540" width="4.85546875" style="126" customWidth="1"/>
    <col min="1541" max="1541" width="9.85546875" style="126" customWidth="1"/>
    <col min="1542" max="1542" width="12.42578125" style="126" customWidth="1"/>
    <col min="1543" max="1543" width="13.5703125" style="126" customWidth="1"/>
    <col min="1544" max="1547" width="10.7109375" style="126" customWidth="1"/>
    <col min="1548" max="1792" width="9.140625" style="126"/>
    <col min="1793" max="1793" width="9.28515625" style="126" customWidth="1"/>
    <col min="1794" max="1794" width="56.28515625" style="126" customWidth="1"/>
    <col min="1795" max="1795" width="25" style="126" customWidth="1"/>
    <col min="1796" max="1796" width="4.85546875" style="126" customWidth="1"/>
    <col min="1797" max="1797" width="9.85546875" style="126" customWidth="1"/>
    <col min="1798" max="1798" width="12.42578125" style="126" customWidth="1"/>
    <col min="1799" max="1799" width="13.5703125" style="126" customWidth="1"/>
    <col min="1800" max="1803" width="10.7109375" style="126" customWidth="1"/>
    <col min="1804" max="2048" width="9.140625" style="126"/>
    <col min="2049" max="2049" width="9.28515625" style="126" customWidth="1"/>
    <col min="2050" max="2050" width="56.28515625" style="126" customWidth="1"/>
    <col min="2051" max="2051" width="25" style="126" customWidth="1"/>
    <col min="2052" max="2052" width="4.85546875" style="126" customWidth="1"/>
    <col min="2053" max="2053" width="9.85546875" style="126" customWidth="1"/>
    <col min="2054" max="2054" width="12.42578125" style="126" customWidth="1"/>
    <col min="2055" max="2055" width="13.5703125" style="126" customWidth="1"/>
    <col min="2056" max="2059" width="10.7109375" style="126" customWidth="1"/>
    <col min="2060" max="2304" width="9.140625" style="126"/>
    <col min="2305" max="2305" width="9.28515625" style="126" customWidth="1"/>
    <col min="2306" max="2306" width="56.28515625" style="126" customWidth="1"/>
    <col min="2307" max="2307" width="25" style="126" customWidth="1"/>
    <col min="2308" max="2308" width="4.85546875" style="126" customWidth="1"/>
    <col min="2309" max="2309" width="9.85546875" style="126" customWidth="1"/>
    <col min="2310" max="2310" width="12.42578125" style="126" customWidth="1"/>
    <col min="2311" max="2311" width="13.5703125" style="126" customWidth="1"/>
    <col min="2312" max="2315" width="10.7109375" style="126" customWidth="1"/>
    <col min="2316" max="2560" width="9.140625" style="126"/>
    <col min="2561" max="2561" width="9.28515625" style="126" customWidth="1"/>
    <col min="2562" max="2562" width="56.28515625" style="126" customWidth="1"/>
    <col min="2563" max="2563" width="25" style="126" customWidth="1"/>
    <col min="2564" max="2564" width="4.85546875" style="126" customWidth="1"/>
    <col min="2565" max="2565" width="9.85546875" style="126" customWidth="1"/>
    <col min="2566" max="2566" width="12.42578125" style="126" customWidth="1"/>
    <col min="2567" max="2567" width="13.5703125" style="126" customWidth="1"/>
    <col min="2568" max="2571" width="10.7109375" style="126" customWidth="1"/>
    <col min="2572" max="2816" width="9.140625" style="126"/>
    <col min="2817" max="2817" width="9.28515625" style="126" customWidth="1"/>
    <col min="2818" max="2818" width="56.28515625" style="126" customWidth="1"/>
    <col min="2819" max="2819" width="25" style="126" customWidth="1"/>
    <col min="2820" max="2820" width="4.85546875" style="126" customWidth="1"/>
    <col min="2821" max="2821" width="9.85546875" style="126" customWidth="1"/>
    <col min="2822" max="2822" width="12.42578125" style="126" customWidth="1"/>
    <col min="2823" max="2823" width="13.5703125" style="126" customWidth="1"/>
    <col min="2824" max="2827" width="10.7109375" style="126" customWidth="1"/>
    <col min="2828" max="3072" width="9.140625" style="126"/>
    <col min="3073" max="3073" width="9.28515625" style="126" customWidth="1"/>
    <col min="3074" max="3074" width="56.28515625" style="126" customWidth="1"/>
    <col min="3075" max="3075" width="25" style="126" customWidth="1"/>
    <col min="3076" max="3076" width="4.85546875" style="126" customWidth="1"/>
    <col min="3077" max="3077" width="9.85546875" style="126" customWidth="1"/>
    <col min="3078" max="3078" width="12.42578125" style="126" customWidth="1"/>
    <col min="3079" max="3079" width="13.5703125" style="126" customWidth="1"/>
    <col min="3080" max="3083" width="10.7109375" style="126" customWidth="1"/>
    <col min="3084" max="3328" width="9.140625" style="126"/>
    <col min="3329" max="3329" width="9.28515625" style="126" customWidth="1"/>
    <col min="3330" max="3330" width="56.28515625" style="126" customWidth="1"/>
    <col min="3331" max="3331" width="25" style="126" customWidth="1"/>
    <col min="3332" max="3332" width="4.85546875" style="126" customWidth="1"/>
    <col min="3333" max="3333" width="9.85546875" style="126" customWidth="1"/>
    <col min="3334" max="3334" width="12.42578125" style="126" customWidth="1"/>
    <col min="3335" max="3335" width="13.5703125" style="126" customWidth="1"/>
    <col min="3336" max="3339" width="10.7109375" style="126" customWidth="1"/>
    <col min="3340" max="3584" width="9.140625" style="126"/>
    <col min="3585" max="3585" width="9.28515625" style="126" customWidth="1"/>
    <col min="3586" max="3586" width="56.28515625" style="126" customWidth="1"/>
    <col min="3587" max="3587" width="25" style="126" customWidth="1"/>
    <col min="3588" max="3588" width="4.85546875" style="126" customWidth="1"/>
    <col min="3589" max="3589" width="9.85546875" style="126" customWidth="1"/>
    <col min="3590" max="3590" width="12.42578125" style="126" customWidth="1"/>
    <col min="3591" max="3591" width="13.5703125" style="126" customWidth="1"/>
    <col min="3592" max="3595" width="10.7109375" style="126" customWidth="1"/>
    <col min="3596" max="3840" width="9.140625" style="126"/>
    <col min="3841" max="3841" width="9.28515625" style="126" customWidth="1"/>
    <col min="3842" max="3842" width="56.28515625" style="126" customWidth="1"/>
    <col min="3843" max="3843" width="25" style="126" customWidth="1"/>
    <col min="3844" max="3844" width="4.85546875" style="126" customWidth="1"/>
    <col min="3845" max="3845" width="9.85546875" style="126" customWidth="1"/>
    <col min="3846" max="3846" width="12.42578125" style="126" customWidth="1"/>
    <col min="3847" max="3847" width="13.5703125" style="126" customWidth="1"/>
    <col min="3848" max="3851" width="10.7109375" style="126" customWidth="1"/>
    <col min="3852" max="4096" width="9.140625" style="126"/>
    <col min="4097" max="4097" width="9.28515625" style="126" customWidth="1"/>
    <col min="4098" max="4098" width="56.28515625" style="126" customWidth="1"/>
    <col min="4099" max="4099" width="25" style="126" customWidth="1"/>
    <col min="4100" max="4100" width="4.85546875" style="126" customWidth="1"/>
    <col min="4101" max="4101" width="9.85546875" style="126" customWidth="1"/>
    <col min="4102" max="4102" width="12.42578125" style="126" customWidth="1"/>
    <col min="4103" max="4103" width="13.5703125" style="126" customWidth="1"/>
    <col min="4104" max="4107" width="10.7109375" style="126" customWidth="1"/>
    <col min="4108" max="4352" width="9.140625" style="126"/>
    <col min="4353" max="4353" width="9.28515625" style="126" customWidth="1"/>
    <col min="4354" max="4354" width="56.28515625" style="126" customWidth="1"/>
    <col min="4355" max="4355" width="25" style="126" customWidth="1"/>
    <col min="4356" max="4356" width="4.85546875" style="126" customWidth="1"/>
    <col min="4357" max="4357" width="9.85546875" style="126" customWidth="1"/>
    <col min="4358" max="4358" width="12.42578125" style="126" customWidth="1"/>
    <col min="4359" max="4359" width="13.5703125" style="126" customWidth="1"/>
    <col min="4360" max="4363" width="10.7109375" style="126" customWidth="1"/>
    <col min="4364" max="4608" width="9.140625" style="126"/>
    <col min="4609" max="4609" width="9.28515625" style="126" customWidth="1"/>
    <col min="4610" max="4610" width="56.28515625" style="126" customWidth="1"/>
    <col min="4611" max="4611" width="25" style="126" customWidth="1"/>
    <col min="4612" max="4612" width="4.85546875" style="126" customWidth="1"/>
    <col min="4613" max="4613" width="9.85546875" style="126" customWidth="1"/>
    <col min="4614" max="4614" width="12.42578125" style="126" customWidth="1"/>
    <col min="4615" max="4615" width="13.5703125" style="126" customWidth="1"/>
    <col min="4616" max="4619" width="10.7109375" style="126" customWidth="1"/>
    <col min="4620" max="4864" width="9.140625" style="126"/>
    <col min="4865" max="4865" width="9.28515625" style="126" customWidth="1"/>
    <col min="4866" max="4866" width="56.28515625" style="126" customWidth="1"/>
    <col min="4867" max="4867" width="25" style="126" customWidth="1"/>
    <col min="4868" max="4868" width="4.85546875" style="126" customWidth="1"/>
    <col min="4869" max="4869" width="9.85546875" style="126" customWidth="1"/>
    <col min="4870" max="4870" width="12.42578125" style="126" customWidth="1"/>
    <col min="4871" max="4871" width="13.5703125" style="126" customWidth="1"/>
    <col min="4872" max="4875" width="10.7109375" style="126" customWidth="1"/>
    <col min="4876" max="5120" width="9.140625" style="126"/>
    <col min="5121" max="5121" width="9.28515625" style="126" customWidth="1"/>
    <col min="5122" max="5122" width="56.28515625" style="126" customWidth="1"/>
    <col min="5123" max="5123" width="25" style="126" customWidth="1"/>
    <col min="5124" max="5124" width="4.85546875" style="126" customWidth="1"/>
    <col min="5125" max="5125" width="9.85546875" style="126" customWidth="1"/>
    <col min="5126" max="5126" width="12.42578125" style="126" customWidth="1"/>
    <col min="5127" max="5127" width="13.5703125" style="126" customWidth="1"/>
    <col min="5128" max="5131" width="10.7109375" style="126" customWidth="1"/>
    <col min="5132" max="5376" width="9.140625" style="126"/>
    <col min="5377" max="5377" width="9.28515625" style="126" customWidth="1"/>
    <col min="5378" max="5378" width="56.28515625" style="126" customWidth="1"/>
    <col min="5379" max="5379" width="25" style="126" customWidth="1"/>
    <col min="5380" max="5380" width="4.85546875" style="126" customWidth="1"/>
    <col min="5381" max="5381" width="9.85546875" style="126" customWidth="1"/>
    <col min="5382" max="5382" width="12.42578125" style="126" customWidth="1"/>
    <col min="5383" max="5383" width="13.5703125" style="126" customWidth="1"/>
    <col min="5384" max="5387" width="10.7109375" style="126" customWidth="1"/>
    <col min="5388" max="5632" width="9.140625" style="126"/>
    <col min="5633" max="5633" width="9.28515625" style="126" customWidth="1"/>
    <col min="5634" max="5634" width="56.28515625" style="126" customWidth="1"/>
    <col min="5635" max="5635" width="25" style="126" customWidth="1"/>
    <col min="5636" max="5636" width="4.85546875" style="126" customWidth="1"/>
    <col min="5637" max="5637" width="9.85546875" style="126" customWidth="1"/>
    <col min="5638" max="5638" width="12.42578125" style="126" customWidth="1"/>
    <col min="5639" max="5639" width="13.5703125" style="126" customWidth="1"/>
    <col min="5640" max="5643" width="10.7109375" style="126" customWidth="1"/>
    <col min="5644" max="5888" width="9.140625" style="126"/>
    <col min="5889" max="5889" width="9.28515625" style="126" customWidth="1"/>
    <col min="5890" max="5890" width="56.28515625" style="126" customWidth="1"/>
    <col min="5891" max="5891" width="25" style="126" customWidth="1"/>
    <col min="5892" max="5892" width="4.85546875" style="126" customWidth="1"/>
    <col min="5893" max="5893" width="9.85546875" style="126" customWidth="1"/>
    <col min="5894" max="5894" width="12.42578125" style="126" customWidth="1"/>
    <col min="5895" max="5895" width="13.5703125" style="126" customWidth="1"/>
    <col min="5896" max="5899" width="10.7109375" style="126" customWidth="1"/>
    <col min="5900" max="6144" width="9.140625" style="126"/>
    <col min="6145" max="6145" width="9.28515625" style="126" customWidth="1"/>
    <col min="6146" max="6146" width="56.28515625" style="126" customWidth="1"/>
    <col min="6147" max="6147" width="25" style="126" customWidth="1"/>
    <col min="6148" max="6148" width="4.85546875" style="126" customWidth="1"/>
    <col min="6149" max="6149" width="9.85546875" style="126" customWidth="1"/>
    <col min="6150" max="6150" width="12.42578125" style="126" customWidth="1"/>
    <col min="6151" max="6151" width="13.5703125" style="126" customWidth="1"/>
    <col min="6152" max="6155" width="10.7109375" style="126" customWidth="1"/>
    <col min="6156" max="6400" width="9.140625" style="126"/>
    <col min="6401" max="6401" width="9.28515625" style="126" customWidth="1"/>
    <col min="6402" max="6402" width="56.28515625" style="126" customWidth="1"/>
    <col min="6403" max="6403" width="25" style="126" customWidth="1"/>
    <col min="6404" max="6404" width="4.85546875" style="126" customWidth="1"/>
    <col min="6405" max="6405" width="9.85546875" style="126" customWidth="1"/>
    <col min="6406" max="6406" width="12.42578125" style="126" customWidth="1"/>
    <col min="6407" max="6407" width="13.5703125" style="126" customWidth="1"/>
    <col min="6408" max="6411" width="10.7109375" style="126" customWidth="1"/>
    <col min="6412" max="6656" width="9.140625" style="126"/>
    <col min="6657" max="6657" width="9.28515625" style="126" customWidth="1"/>
    <col min="6658" max="6658" width="56.28515625" style="126" customWidth="1"/>
    <col min="6659" max="6659" width="25" style="126" customWidth="1"/>
    <col min="6660" max="6660" width="4.85546875" style="126" customWidth="1"/>
    <col min="6661" max="6661" width="9.85546875" style="126" customWidth="1"/>
    <col min="6662" max="6662" width="12.42578125" style="126" customWidth="1"/>
    <col min="6663" max="6663" width="13.5703125" style="126" customWidth="1"/>
    <col min="6664" max="6667" width="10.7109375" style="126" customWidth="1"/>
    <col min="6668" max="6912" width="9.140625" style="126"/>
    <col min="6913" max="6913" width="9.28515625" style="126" customWidth="1"/>
    <col min="6914" max="6914" width="56.28515625" style="126" customWidth="1"/>
    <col min="6915" max="6915" width="25" style="126" customWidth="1"/>
    <col min="6916" max="6916" width="4.85546875" style="126" customWidth="1"/>
    <col min="6917" max="6917" width="9.85546875" style="126" customWidth="1"/>
    <col min="6918" max="6918" width="12.42578125" style="126" customWidth="1"/>
    <col min="6919" max="6919" width="13.5703125" style="126" customWidth="1"/>
    <col min="6920" max="6923" width="10.7109375" style="126" customWidth="1"/>
    <col min="6924" max="7168" width="9.140625" style="126"/>
    <col min="7169" max="7169" width="9.28515625" style="126" customWidth="1"/>
    <col min="7170" max="7170" width="56.28515625" style="126" customWidth="1"/>
    <col min="7171" max="7171" width="25" style="126" customWidth="1"/>
    <col min="7172" max="7172" width="4.85546875" style="126" customWidth="1"/>
    <col min="7173" max="7173" width="9.85546875" style="126" customWidth="1"/>
    <col min="7174" max="7174" width="12.42578125" style="126" customWidth="1"/>
    <col min="7175" max="7175" width="13.5703125" style="126" customWidth="1"/>
    <col min="7176" max="7179" width="10.7109375" style="126" customWidth="1"/>
    <col min="7180" max="7424" width="9.140625" style="126"/>
    <col min="7425" max="7425" width="9.28515625" style="126" customWidth="1"/>
    <col min="7426" max="7426" width="56.28515625" style="126" customWidth="1"/>
    <col min="7427" max="7427" width="25" style="126" customWidth="1"/>
    <col min="7428" max="7428" width="4.85546875" style="126" customWidth="1"/>
    <col min="7429" max="7429" width="9.85546875" style="126" customWidth="1"/>
    <col min="7430" max="7430" width="12.42578125" style="126" customWidth="1"/>
    <col min="7431" max="7431" width="13.5703125" style="126" customWidth="1"/>
    <col min="7432" max="7435" width="10.7109375" style="126" customWidth="1"/>
    <col min="7436" max="7680" width="9.140625" style="126"/>
    <col min="7681" max="7681" width="9.28515625" style="126" customWidth="1"/>
    <col min="7682" max="7682" width="56.28515625" style="126" customWidth="1"/>
    <col min="7683" max="7683" width="25" style="126" customWidth="1"/>
    <col min="7684" max="7684" width="4.85546875" style="126" customWidth="1"/>
    <col min="7685" max="7685" width="9.85546875" style="126" customWidth="1"/>
    <col min="7686" max="7686" width="12.42578125" style="126" customWidth="1"/>
    <col min="7687" max="7687" width="13.5703125" style="126" customWidth="1"/>
    <col min="7688" max="7691" width="10.7109375" style="126" customWidth="1"/>
    <col min="7692" max="7936" width="9.140625" style="126"/>
    <col min="7937" max="7937" width="9.28515625" style="126" customWidth="1"/>
    <col min="7938" max="7938" width="56.28515625" style="126" customWidth="1"/>
    <col min="7939" max="7939" width="25" style="126" customWidth="1"/>
    <col min="7940" max="7940" width="4.85546875" style="126" customWidth="1"/>
    <col min="7941" max="7941" width="9.85546875" style="126" customWidth="1"/>
    <col min="7942" max="7942" width="12.42578125" style="126" customWidth="1"/>
    <col min="7943" max="7943" width="13.5703125" style="126" customWidth="1"/>
    <col min="7944" max="7947" width="10.7109375" style="126" customWidth="1"/>
    <col min="7948" max="8192" width="9.140625" style="126"/>
    <col min="8193" max="8193" width="9.28515625" style="126" customWidth="1"/>
    <col min="8194" max="8194" width="56.28515625" style="126" customWidth="1"/>
    <col min="8195" max="8195" width="25" style="126" customWidth="1"/>
    <col min="8196" max="8196" width="4.85546875" style="126" customWidth="1"/>
    <col min="8197" max="8197" width="9.85546875" style="126" customWidth="1"/>
    <col min="8198" max="8198" width="12.42578125" style="126" customWidth="1"/>
    <col min="8199" max="8199" width="13.5703125" style="126" customWidth="1"/>
    <col min="8200" max="8203" width="10.7109375" style="126" customWidth="1"/>
    <col min="8204" max="8448" width="9.140625" style="126"/>
    <col min="8449" max="8449" width="9.28515625" style="126" customWidth="1"/>
    <col min="8450" max="8450" width="56.28515625" style="126" customWidth="1"/>
    <col min="8451" max="8451" width="25" style="126" customWidth="1"/>
    <col min="8452" max="8452" width="4.85546875" style="126" customWidth="1"/>
    <col min="8453" max="8453" width="9.85546875" style="126" customWidth="1"/>
    <col min="8454" max="8454" width="12.42578125" style="126" customWidth="1"/>
    <col min="8455" max="8455" width="13.5703125" style="126" customWidth="1"/>
    <col min="8456" max="8459" width="10.7109375" style="126" customWidth="1"/>
    <col min="8460" max="8704" width="9.140625" style="126"/>
    <col min="8705" max="8705" width="9.28515625" style="126" customWidth="1"/>
    <col min="8706" max="8706" width="56.28515625" style="126" customWidth="1"/>
    <col min="8707" max="8707" width="25" style="126" customWidth="1"/>
    <col min="8708" max="8708" width="4.85546875" style="126" customWidth="1"/>
    <col min="8709" max="8709" width="9.85546875" style="126" customWidth="1"/>
    <col min="8710" max="8710" width="12.42578125" style="126" customWidth="1"/>
    <col min="8711" max="8711" width="13.5703125" style="126" customWidth="1"/>
    <col min="8712" max="8715" width="10.7109375" style="126" customWidth="1"/>
    <col min="8716" max="8960" width="9.140625" style="126"/>
    <col min="8961" max="8961" width="9.28515625" style="126" customWidth="1"/>
    <col min="8962" max="8962" width="56.28515625" style="126" customWidth="1"/>
    <col min="8963" max="8963" width="25" style="126" customWidth="1"/>
    <col min="8964" max="8964" width="4.85546875" style="126" customWidth="1"/>
    <col min="8965" max="8965" width="9.85546875" style="126" customWidth="1"/>
    <col min="8966" max="8966" width="12.42578125" style="126" customWidth="1"/>
    <col min="8967" max="8967" width="13.5703125" style="126" customWidth="1"/>
    <col min="8968" max="8971" width="10.7109375" style="126" customWidth="1"/>
    <col min="8972" max="9216" width="9.140625" style="126"/>
    <col min="9217" max="9217" width="9.28515625" style="126" customWidth="1"/>
    <col min="9218" max="9218" width="56.28515625" style="126" customWidth="1"/>
    <col min="9219" max="9219" width="25" style="126" customWidth="1"/>
    <col min="9220" max="9220" width="4.85546875" style="126" customWidth="1"/>
    <col min="9221" max="9221" width="9.85546875" style="126" customWidth="1"/>
    <col min="9222" max="9222" width="12.42578125" style="126" customWidth="1"/>
    <col min="9223" max="9223" width="13.5703125" style="126" customWidth="1"/>
    <col min="9224" max="9227" width="10.7109375" style="126" customWidth="1"/>
    <col min="9228" max="9472" width="9.140625" style="126"/>
    <col min="9473" max="9473" width="9.28515625" style="126" customWidth="1"/>
    <col min="9474" max="9474" width="56.28515625" style="126" customWidth="1"/>
    <col min="9475" max="9475" width="25" style="126" customWidth="1"/>
    <col min="9476" max="9476" width="4.85546875" style="126" customWidth="1"/>
    <col min="9477" max="9477" width="9.85546875" style="126" customWidth="1"/>
    <col min="9478" max="9478" width="12.42578125" style="126" customWidth="1"/>
    <col min="9479" max="9479" width="13.5703125" style="126" customWidth="1"/>
    <col min="9480" max="9483" width="10.7109375" style="126" customWidth="1"/>
    <col min="9484" max="9728" width="9.140625" style="126"/>
    <col min="9729" max="9729" width="9.28515625" style="126" customWidth="1"/>
    <col min="9730" max="9730" width="56.28515625" style="126" customWidth="1"/>
    <col min="9731" max="9731" width="25" style="126" customWidth="1"/>
    <col min="9732" max="9732" width="4.85546875" style="126" customWidth="1"/>
    <col min="9733" max="9733" width="9.85546875" style="126" customWidth="1"/>
    <col min="9734" max="9734" width="12.42578125" style="126" customWidth="1"/>
    <col min="9735" max="9735" width="13.5703125" style="126" customWidth="1"/>
    <col min="9736" max="9739" width="10.7109375" style="126" customWidth="1"/>
    <col min="9740" max="9984" width="9.140625" style="126"/>
    <col min="9985" max="9985" width="9.28515625" style="126" customWidth="1"/>
    <col min="9986" max="9986" width="56.28515625" style="126" customWidth="1"/>
    <col min="9987" max="9987" width="25" style="126" customWidth="1"/>
    <col min="9988" max="9988" width="4.85546875" style="126" customWidth="1"/>
    <col min="9989" max="9989" width="9.85546875" style="126" customWidth="1"/>
    <col min="9990" max="9990" width="12.42578125" style="126" customWidth="1"/>
    <col min="9991" max="9991" width="13.5703125" style="126" customWidth="1"/>
    <col min="9992" max="9995" width="10.7109375" style="126" customWidth="1"/>
    <col min="9996" max="10240" width="9.140625" style="126"/>
    <col min="10241" max="10241" width="9.28515625" style="126" customWidth="1"/>
    <col min="10242" max="10242" width="56.28515625" style="126" customWidth="1"/>
    <col min="10243" max="10243" width="25" style="126" customWidth="1"/>
    <col min="10244" max="10244" width="4.85546875" style="126" customWidth="1"/>
    <col min="10245" max="10245" width="9.85546875" style="126" customWidth="1"/>
    <col min="10246" max="10246" width="12.42578125" style="126" customWidth="1"/>
    <col min="10247" max="10247" width="13.5703125" style="126" customWidth="1"/>
    <col min="10248" max="10251" width="10.7109375" style="126" customWidth="1"/>
    <col min="10252" max="10496" width="9.140625" style="126"/>
    <col min="10497" max="10497" width="9.28515625" style="126" customWidth="1"/>
    <col min="10498" max="10498" width="56.28515625" style="126" customWidth="1"/>
    <col min="10499" max="10499" width="25" style="126" customWidth="1"/>
    <col min="10500" max="10500" width="4.85546875" style="126" customWidth="1"/>
    <col min="10501" max="10501" width="9.85546875" style="126" customWidth="1"/>
    <col min="10502" max="10502" width="12.42578125" style="126" customWidth="1"/>
    <col min="10503" max="10503" width="13.5703125" style="126" customWidth="1"/>
    <col min="10504" max="10507" width="10.7109375" style="126" customWidth="1"/>
    <col min="10508" max="10752" width="9.140625" style="126"/>
    <col min="10753" max="10753" width="9.28515625" style="126" customWidth="1"/>
    <col min="10754" max="10754" width="56.28515625" style="126" customWidth="1"/>
    <col min="10755" max="10755" width="25" style="126" customWidth="1"/>
    <col min="10756" max="10756" width="4.85546875" style="126" customWidth="1"/>
    <col min="10757" max="10757" width="9.85546875" style="126" customWidth="1"/>
    <col min="10758" max="10758" width="12.42578125" style="126" customWidth="1"/>
    <col min="10759" max="10759" width="13.5703125" style="126" customWidth="1"/>
    <col min="10760" max="10763" width="10.7109375" style="126" customWidth="1"/>
    <col min="10764" max="11008" width="9.140625" style="126"/>
    <col min="11009" max="11009" width="9.28515625" style="126" customWidth="1"/>
    <col min="11010" max="11010" width="56.28515625" style="126" customWidth="1"/>
    <col min="11011" max="11011" width="25" style="126" customWidth="1"/>
    <col min="11012" max="11012" width="4.85546875" style="126" customWidth="1"/>
    <col min="11013" max="11013" width="9.85546875" style="126" customWidth="1"/>
    <col min="11014" max="11014" width="12.42578125" style="126" customWidth="1"/>
    <col min="11015" max="11015" width="13.5703125" style="126" customWidth="1"/>
    <col min="11016" max="11019" width="10.7109375" style="126" customWidth="1"/>
    <col min="11020" max="11264" width="9.140625" style="126"/>
    <col min="11265" max="11265" width="9.28515625" style="126" customWidth="1"/>
    <col min="11266" max="11266" width="56.28515625" style="126" customWidth="1"/>
    <col min="11267" max="11267" width="25" style="126" customWidth="1"/>
    <col min="11268" max="11268" width="4.85546875" style="126" customWidth="1"/>
    <col min="11269" max="11269" width="9.85546875" style="126" customWidth="1"/>
    <col min="11270" max="11270" width="12.42578125" style="126" customWidth="1"/>
    <col min="11271" max="11271" width="13.5703125" style="126" customWidth="1"/>
    <col min="11272" max="11275" width="10.7109375" style="126" customWidth="1"/>
    <col min="11276" max="11520" width="9.140625" style="126"/>
    <col min="11521" max="11521" width="9.28515625" style="126" customWidth="1"/>
    <col min="11522" max="11522" width="56.28515625" style="126" customWidth="1"/>
    <col min="11523" max="11523" width="25" style="126" customWidth="1"/>
    <col min="11524" max="11524" width="4.85546875" style="126" customWidth="1"/>
    <col min="11525" max="11525" width="9.85546875" style="126" customWidth="1"/>
    <col min="11526" max="11526" width="12.42578125" style="126" customWidth="1"/>
    <col min="11527" max="11527" width="13.5703125" style="126" customWidth="1"/>
    <col min="11528" max="11531" width="10.7109375" style="126" customWidth="1"/>
    <col min="11532" max="11776" width="9.140625" style="126"/>
    <col min="11777" max="11777" width="9.28515625" style="126" customWidth="1"/>
    <col min="11778" max="11778" width="56.28515625" style="126" customWidth="1"/>
    <col min="11779" max="11779" width="25" style="126" customWidth="1"/>
    <col min="11780" max="11780" width="4.85546875" style="126" customWidth="1"/>
    <col min="11781" max="11781" width="9.85546875" style="126" customWidth="1"/>
    <col min="11782" max="11782" width="12.42578125" style="126" customWidth="1"/>
    <col min="11783" max="11783" width="13.5703125" style="126" customWidth="1"/>
    <col min="11784" max="11787" width="10.7109375" style="126" customWidth="1"/>
    <col min="11788" max="12032" width="9.140625" style="126"/>
    <col min="12033" max="12033" width="9.28515625" style="126" customWidth="1"/>
    <col min="12034" max="12034" width="56.28515625" style="126" customWidth="1"/>
    <col min="12035" max="12035" width="25" style="126" customWidth="1"/>
    <col min="12036" max="12036" width="4.85546875" style="126" customWidth="1"/>
    <col min="12037" max="12037" width="9.85546875" style="126" customWidth="1"/>
    <col min="12038" max="12038" width="12.42578125" style="126" customWidth="1"/>
    <col min="12039" max="12039" width="13.5703125" style="126" customWidth="1"/>
    <col min="12040" max="12043" width="10.7109375" style="126" customWidth="1"/>
    <col min="12044" max="12288" width="9.140625" style="126"/>
    <col min="12289" max="12289" width="9.28515625" style="126" customWidth="1"/>
    <col min="12290" max="12290" width="56.28515625" style="126" customWidth="1"/>
    <col min="12291" max="12291" width="25" style="126" customWidth="1"/>
    <col min="12292" max="12292" width="4.85546875" style="126" customWidth="1"/>
    <col min="12293" max="12293" width="9.85546875" style="126" customWidth="1"/>
    <col min="12294" max="12294" width="12.42578125" style="126" customWidth="1"/>
    <col min="12295" max="12295" width="13.5703125" style="126" customWidth="1"/>
    <col min="12296" max="12299" width="10.7109375" style="126" customWidth="1"/>
    <col min="12300" max="12544" width="9.140625" style="126"/>
    <col min="12545" max="12545" width="9.28515625" style="126" customWidth="1"/>
    <col min="12546" max="12546" width="56.28515625" style="126" customWidth="1"/>
    <col min="12547" max="12547" width="25" style="126" customWidth="1"/>
    <col min="12548" max="12548" width="4.85546875" style="126" customWidth="1"/>
    <col min="12549" max="12549" width="9.85546875" style="126" customWidth="1"/>
    <col min="12550" max="12550" width="12.42578125" style="126" customWidth="1"/>
    <col min="12551" max="12551" width="13.5703125" style="126" customWidth="1"/>
    <col min="12552" max="12555" width="10.7109375" style="126" customWidth="1"/>
    <col min="12556" max="12800" width="9.140625" style="126"/>
    <col min="12801" max="12801" width="9.28515625" style="126" customWidth="1"/>
    <col min="12802" max="12802" width="56.28515625" style="126" customWidth="1"/>
    <col min="12803" max="12803" width="25" style="126" customWidth="1"/>
    <col min="12804" max="12804" width="4.85546875" style="126" customWidth="1"/>
    <col min="12805" max="12805" width="9.85546875" style="126" customWidth="1"/>
    <col min="12806" max="12806" width="12.42578125" style="126" customWidth="1"/>
    <col min="12807" max="12807" width="13.5703125" style="126" customWidth="1"/>
    <col min="12808" max="12811" width="10.7109375" style="126" customWidth="1"/>
    <col min="12812" max="13056" width="9.140625" style="126"/>
    <col min="13057" max="13057" width="9.28515625" style="126" customWidth="1"/>
    <col min="13058" max="13058" width="56.28515625" style="126" customWidth="1"/>
    <col min="13059" max="13059" width="25" style="126" customWidth="1"/>
    <col min="13060" max="13060" width="4.85546875" style="126" customWidth="1"/>
    <col min="13061" max="13061" width="9.85546875" style="126" customWidth="1"/>
    <col min="13062" max="13062" width="12.42578125" style="126" customWidth="1"/>
    <col min="13063" max="13063" width="13.5703125" style="126" customWidth="1"/>
    <col min="13064" max="13067" width="10.7109375" style="126" customWidth="1"/>
    <col min="13068" max="13312" width="9.140625" style="126"/>
    <col min="13313" max="13313" width="9.28515625" style="126" customWidth="1"/>
    <col min="13314" max="13314" width="56.28515625" style="126" customWidth="1"/>
    <col min="13315" max="13315" width="25" style="126" customWidth="1"/>
    <col min="13316" max="13316" width="4.85546875" style="126" customWidth="1"/>
    <col min="13317" max="13317" width="9.85546875" style="126" customWidth="1"/>
    <col min="13318" max="13318" width="12.42578125" style="126" customWidth="1"/>
    <col min="13319" max="13319" width="13.5703125" style="126" customWidth="1"/>
    <col min="13320" max="13323" width="10.7109375" style="126" customWidth="1"/>
    <col min="13324" max="13568" width="9.140625" style="126"/>
    <col min="13569" max="13569" width="9.28515625" style="126" customWidth="1"/>
    <col min="13570" max="13570" width="56.28515625" style="126" customWidth="1"/>
    <col min="13571" max="13571" width="25" style="126" customWidth="1"/>
    <col min="13572" max="13572" width="4.85546875" style="126" customWidth="1"/>
    <col min="13573" max="13573" width="9.85546875" style="126" customWidth="1"/>
    <col min="13574" max="13574" width="12.42578125" style="126" customWidth="1"/>
    <col min="13575" max="13575" width="13.5703125" style="126" customWidth="1"/>
    <col min="13576" max="13579" width="10.7109375" style="126" customWidth="1"/>
    <col min="13580" max="13824" width="9.140625" style="126"/>
    <col min="13825" max="13825" width="9.28515625" style="126" customWidth="1"/>
    <col min="13826" max="13826" width="56.28515625" style="126" customWidth="1"/>
    <col min="13827" max="13827" width="25" style="126" customWidth="1"/>
    <col min="13828" max="13828" width="4.85546875" style="126" customWidth="1"/>
    <col min="13829" max="13829" width="9.85546875" style="126" customWidth="1"/>
    <col min="13830" max="13830" width="12.42578125" style="126" customWidth="1"/>
    <col min="13831" max="13831" width="13.5703125" style="126" customWidth="1"/>
    <col min="13832" max="13835" width="10.7109375" style="126" customWidth="1"/>
    <col min="13836" max="14080" width="9.140625" style="126"/>
    <col min="14081" max="14081" width="9.28515625" style="126" customWidth="1"/>
    <col min="14082" max="14082" width="56.28515625" style="126" customWidth="1"/>
    <col min="14083" max="14083" width="25" style="126" customWidth="1"/>
    <col min="14084" max="14084" width="4.85546875" style="126" customWidth="1"/>
    <col min="14085" max="14085" width="9.85546875" style="126" customWidth="1"/>
    <col min="14086" max="14086" width="12.42578125" style="126" customWidth="1"/>
    <col min="14087" max="14087" width="13.5703125" style="126" customWidth="1"/>
    <col min="14088" max="14091" width="10.7109375" style="126" customWidth="1"/>
    <col min="14092" max="14336" width="9.140625" style="126"/>
    <col min="14337" max="14337" width="9.28515625" style="126" customWidth="1"/>
    <col min="14338" max="14338" width="56.28515625" style="126" customWidth="1"/>
    <col min="14339" max="14339" width="25" style="126" customWidth="1"/>
    <col min="14340" max="14340" width="4.85546875" style="126" customWidth="1"/>
    <col min="14341" max="14341" width="9.85546875" style="126" customWidth="1"/>
    <col min="14342" max="14342" width="12.42578125" style="126" customWidth="1"/>
    <col min="14343" max="14343" width="13.5703125" style="126" customWidth="1"/>
    <col min="14344" max="14347" width="10.7109375" style="126" customWidth="1"/>
    <col min="14348" max="14592" width="9.140625" style="126"/>
    <col min="14593" max="14593" width="9.28515625" style="126" customWidth="1"/>
    <col min="14594" max="14594" width="56.28515625" style="126" customWidth="1"/>
    <col min="14595" max="14595" width="25" style="126" customWidth="1"/>
    <col min="14596" max="14596" width="4.85546875" style="126" customWidth="1"/>
    <col min="14597" max="14597" width="9.85546875" style="126" customWidth="1"/>
    <col min="14598" max="14598" width="12.42578125" style="126" customWidth="1"/>
    <col min="14599" max="14599" width="13.5703125" style="126" customWidth="1"/>
    <col min="14600" max="14603" width="10.7109375" style="126" customWidth="1"/>
    <col min="14604" max="14848" width="9.140625" style="126"/>
    <col min="14849" max="14849" width="9.28515625" style="126" customWidth="1"/>
    <col min="14850" max="14850" width="56.28515625" style="126" customWidth="1"/>
    <col min="14851" max="14851" width="25" style="126" customWidth="1"/>
    <col min="14852" max="14852" width="4.85546875" style="126" customWidth="1"/>
    <col min="14853" max="14853" width="9.85546875" style="126" customWidth="1"/>
    <col min="14854" max="14854" width="12.42578125" style="126" customWidth="1"/>
    <col min="14855" max="14855" width="13.5703125" style="126" customWidth="1"/>
    <col min="14856" max="14859" width="10.7109375" style="126" customWidth="1"/>
    <col min="14860" max="15104" width="9.140625" style="126"/>
    <col min="15105" max="15105" width="9.28515625" style="126" customWidth="1"/>
    <col min="15106" max="15106" width="56.28515625" style="126" customWidth="1"/>
    <col min="15107" max="15107" width="25" style="126" customWidth="1"/>
    <col min="15108" max="15108" width="4.85546875" style="126" customWidth="1"/>
    <col min="15109" max="15109" width="9.85546875" style="126" customWidth="1"/>
    <col min="15110" max="15110" width="12.42578125" style="126" customWidth="1"/>
    <col min="15111" max="15111" width="13.5703125" style="126" customWidth="1"/>
    <col min="15112" max="15115" width="10.7109375" style="126" customWidth="1"/>
    <col min="15116" max="15360" width="9.140625" style="126"/>
    <col min="15361" max="15361" width="9.28515625" style="126" customWidth="1"/>
    <col min="15362" max="15362" width="56.28515625" style="126" customWidth="1"/>
    <col min="15363" max="15363" width="25" style="126" customWidth="1"/>
    <col min="15364" max="15364" width="4.85546875" style="126" customWidth="1"/>
    <col min="15365" max="15365" width="9.85546875" style="126" customWidth="1"/>
    <col min="15366" max="15366" width="12.42578125" style="126" customWidth="1"/>
    <col min="15367" max="15367" width="13.5703125" style="126" customWidth="1"/>
    <col min="15368" max="15371" width="10.7109375" style="126" customWidth="1"/>
    <col min="15372" max="15616" width="9.140625" style="126"/>
    <col min="15617" max="15617" width="9.28515625" style="126" customWidth="1"/>
    <col min="15618" max="15618" width="56.28515625" style="126" customWidth="1"/>
    <col min="15619" max="15619" width="25" style="126" customWidth="1"/>
    <col min="15620" max="15620" width="4.85546875" style="126" customWidth="1"/>
    <col min="15621" max="15621" width="9.85546875" style="126" customWidth="1"/>
    <col min="15622" max="15622" width="12.42578125" style="126" customWidth="1"/>
    <col min="15623" max="15623" width="13.5703125" style="126" customWidth="1"/>
    <col min="15624" max="15627" width="10.7109375" style="126" customWidth="1"/>
    <col min="15628" max="15872" width="9.140625" style="126"/>
    <col min="15873" max="15873" width="9.28515625" style="126" customWidth="1"/>
    <col min="15874" max="15874" width="56.28515625" style="126" customWidth="1"/>
    <col min="15875" max="15875" width="25" style="126" customWidth="1"/>
    <col min="15876" max="15876" width="4.85546875" style="126" customWidth="1"/>
    <col min="15877" max="15877" width="9.85546875" style="126" customWidth="1"/>
    <col min="15878" max="15878" width="12.42578125" style="126" customWidth="1"/>
    <col min="15879" max="15879" width="13.5703125" style="126" customWidth="1"/>
    <col min="15880" max="15883" width="10.7109375" style="126" customWidth="1"/>
    <col min="15884" max="16128" width="9.140625" style="126"/>
    <col min="16129" max="16129" width="9.28515625" style="126" customWidth="1"/>
    <col min="16130" max="16130" width="56.28515625" style="126" customWidth="1"/>
    <col min="16131" max="16131" width="25" style="126" customWidth="1"/>
    <col min="16132" max="16132" width="4.85546875" style="126" customWidth="1"/>
    <col min="16133" max="16133" width="9.85546875" style="126" customWidth="1"/>
    <col min="16134" max="16134" width="12.42578125" style="126" customWidth="1"/>
    <col min="16135" max="16135" width="13.5703125" style="126" customWidth="1"/>
    <col min="16136" max="16139" width="10.7109375" style="126" customWidth="1"/>
    <col min="16140" max="16384" width="9.140625" style="126"/>
  </cols>
  <sheetData>
    <row r="1" spans="1:8" s="31" customFormat="1" ht="15">
      <c r="A1" s="286" t="s">
        <v>174</v>
      </c>
      <c r="B1" s="287"/>
      <c r="C1" s="287"/>
      <c r="D1" s="287"/>
      <c r="E1" s="287"/>
      <c r="F1" s="287"/>
      <c r="G1" s="288"/>
      <c r="H1" s="30"/>
    </row>
    <row r="2" spans="1:8" s="31" customFormat="1">
      <c r="A2" s="33"/>
      <c r="B2" s="34"/>
      <c r="C2" s="35"/>
      <c r="D2" s="36"/>
      <c r="E2" s="37"/>
      <c r="F2" s="37"/>
      <c r="G2" s="38"/>
      <c r="H2" s="37"/>
    </row>
    <row r="3" spans="1:8" s="31" customFormat="1" ht="15">
      <c r="A3" s="33" t="s">
        <v>27</v>
      </c>
      <c r="B3" s="289" t="s">
        <v>28</v>
      </c>
      <c r="C3" s="289"/>
      <c r="D3" s="289"/>
      <c r="E3" s="289"/>
      <c r="F3" s="289"/>
      <c r="G3" s="290"/>
      <c r="H3" s="40"/>
    </row>
    <row r="4" spans="1:8" s="31" customFormat="1">
      <c r="A4" s="33" t="s">
        <v>29</v>
      </c>
      <c r="B4" s="291" t="s">
        <v>30</v>
      </c>
      <c r="C4" s="291"/>
      <c r="D4" s="291"/>
      <c r="E4" s="291"/>
      <c r="F4" s="291"/>
      <c r="G4" s="292"/>
      <c r="H4" s="37"/>
    </row>
    <row r="5" spans="1:8" s="31" customFormat="1">
      <c r="A5" s="33" t="s">
        <v>31</v>
      </c>
      <c r="B5" s="291" t="s">
        <v>121</v>
      </c>
      <c r="C5" s="291"/>
      <c r="D5" s="291"/>
      <c r="E5" s="291"/>
      <c r="F5" s="291"/>
      <c r="G5" s="292"/>
      <c r="H5" s="37"/>
    </row>
    <row r="6" spans="1:8" s="31" customFormat="1">
      <c r="A6" s="33" t="s">
        <v>32</v>
      </c>
      <c r="B6" s="42" t="s">
        <v>122</v>
      </c>
      <c r="C6" s="43"/>
      <c r="D6" s="36"/>
      <c r="E6" s="42"/>
      <c r="F6" s="37"/>
      <c r="G6" s="44"/>
      <c r="H6" s="37"/>
    </row>
    <row r="7" spans="1:8" s="31" customFormat="1">
      <c r="A7" s="45" t="s">
        <v>34</v>
      </c>
      <c r="B7" s="37"/>
      <c r="C7" s="46"/>
      <c r="D7" s="36"/>
      <c r="E7" s="42"/>
      <c r="F7" s="47" t="s">
        <v>35</v>
      </c>
      <c r="G7" s="48">
        <v>41618</v>
      </c>
      <c r="H7" s="37"/>
    </row>
    <row r="8" spans="1:8" s="31" customFormat="1" ht="14.25" customHeight="1">
      <c r="A8" s="33"/>
      <c r="B8" s="34" t="s">
        <v>123</v>
      </c>
      <c r="C8" s="34"/>
      <c r="D8" s="36"/>
      <c r="E8" s="42"/>
      <c r="F8" s="37"/>
      <c r="G8" s="38"/>
      <c r="H8" s="37"/>
    </row>
    <row r="9" spans="1:8" s="31" customFormat="1" ht="14.25" customHeight="1">
      <c r="A9" s="33"/>
      <c r="B9" s="34"/>
      <c r="C9" s="34"/>
      <c r="D9" s="36"/>
      <c r="E9" s="42"/>
      <c r="F9" s="37"/>
      <c r="G9" s="38"/>
      <c r="H9" s="37"/>
    </row>
    <row r="10" spans="1:8" s="31" customFormat="1">
      <c r="A10" s="45" t="s">
        <v>37</v>
      </c>
      <c r="B10" s="34"/>
      <c r="C10" s="34"/>
      <c r="D10" s="36"/>
      <c r="E10" s="42"/>
      <c r="F10" s="37"/>
      <c r="G10" s="38"/>
      <c r="H10" s="37"/>
    </row>
    <row r="11" spans="1:8" s="31" customFormat="1">
      <c r="A11" s="33"/>
      <c r="B11" s="34"/>
      <c r="C11" s="34"/>
      <c r="D11" s="36"/>
      <c r="E11" s="37"/>
      <c r="F11" s="37"/>
      <c r="G11" s="38"/>
      <c r="H11" s="37"/>
    </row>
    <row r="12" spans="1:8" s="56" customFormat="1" ht="13.5" thickBot="1">
      <c r="A12" s="49" t="s">
        <v>39</v>
      </c>
      <c r="B12" s="50" t="s">
        <v>40</v>
      </c>
      <c r="C12" s="51" t="s">
        <v>41</v>
      </c>
      <c r="D12" s="52" t="s">
        <v>42</v>
      </c>
      <c r="E12" s="53" t="s">
        <v>43</v>
      </c>
      <c r="F12" s="53" t="s">
        <v>44</v>
      </c>
      <c r="G12" s="54" t="s">
        <v>45</v>
      </c>
      <c r="H12" s="55"/>
    </row>
    <row r="13" spans="1:8" s="64" customFormat="1" ht="12">
      <c r="A13" s="186" t="s">
        <v>175</v>
      </c>
      <c r="B13" s="187" t="s">
        <v>176</v>
      </c>
      <c r="C13" s="187"/>
      <c r="D13" s="188"/>
      <c r="E13" s="189"/>
      <c r="F13" s="189"/>
      <c r="G13" s="190"/>
    </row>
    <row r="14" spans="1:8" ht="33.75">
      <c r="A14" s="191" t="s">
        <v>171</v>
      </c>
      <c r="B14" s="192" t="s">
        <v>177</v>
      </c>
      <c r="C14" s="192"/>
      <c r="D14" s="193" t="s">
        <v>93</v>
      </c>
      <c r="E14" s="106">
        <v>-521.17999999999995</v>
      </c>
      <c r="F14" s="106">
        <v>140</v>
      </c>
      <c r="G14" s="194">
        <v>-72965.2</v>
      </c>
    </row>
    <row r="15" spans="1:8" s="98" customFormat="1" ht="12">
      <c r="A15" s="159" t="s">
        <v>105</v>
      </c>
      <c r="B15" s="160" t="s">
        <v>178</v>
      </c>
      <c r="C15" s="92"/>
      <c r="D15" s="161"/>
      <c r="E15" s="117"/>
      <c r="F15" s="118"/>
      <c r="G15" s="119">
        <f>G14</f>
        <v>-72965.2</v>
      </c>
      <c r="H15" s="97"/>
    </row>
    <row r="16" spans="1:8" ht="13.5" thickBot="1">
      <c r="A16" s="121"/>
      <c r="B16" s="121"/>
      <c r="C16" s="121"/>
      <c r="D16" s="121"/>
      <c r="E16" s="121"/>
      <c r="F16" s="123"/>
      <c r="G16" s="124"/>
    </row>
    <row r="17" spans="1:7" s="31" customFormat="1" ht="13.5" thickBot="1">
      <c r="A17" s="128"/>
      <c r="B17" s="128" t="s">
        <v>179</v>
      </c>
      <c r="C17" s="128"/>
      <c r="D17" s="130"/>
      <c r="E17" s="176"/>
      <c r="F17" s="131"/>
      <c r="G17" s="132">
        <f>G15</f>
        <v>-72965.2</v>
      </c>
    </row>
    <row r="18" spans="1:7">
      <c r="A18" s="133"/>
      <c r="B18" s="133"/>
      <c r="C18" s="133"/>
      <c r="D18" s="133"/>
      <c r="E18" s="133"/>
      <c r="F18" s="133"/>
      <c r="G18" s="133"/>
    </row>
    <row r="19" spans="1:7">
      <c r="A19" s="133"/>
      <c r="B19" s="133"/>
      <c r="C19" s="133"/>
      <c r="D19" s="133"/>
      <c r="E19" s="133"/>
      <c r="F19" s="133"/>
      <c r="G19" s="133"/>
    </row>
    <row r="20" spans="1:7">
      <c r="A20" s="133"/>
      <c r="B20" s="133"/>
      <c r="C20" s="133"/>
      <c r="D20" s="133"/>
      <c r="E20" s="133"/>
      <c r="F20" s="133"/>
      <c r="G20" s="133"/>
    </row>
    <row r="21" spans="1:7">
      <c r="A21" s="133"/>
      <c r="B21" s="133"/>
      <c r="C21" s="133"/>
      <c r="D21" s="133"/>
      <c r="E21" s="133"/>
      <c r="F21" s="133"/>
      <c r="G21" s="133"/>
    </row>
    <row r="22" spans="1:7">
      <c r="A22" s="133"/>
      <c r="B22" s="133"/>
      <c r="C22" s="133"/>
      <c r="D22" s="133"/>
      <c r="E22" s="133"/>
      <c r="F22" s="133"/>
      <c r="G22" s="133"/>
    </row>
    <row r="23" spans="1:7">
      <c r="A23" s="133"/>
      <c r="B23" s="133"/>
      <c r="C23" s="133"/>
      <c r="D23" s="133"/>
      <c r="E23" s="133"/>
      <c r="F23" s="133"/>
      <c r="G23" s="133"/>
    </row>
    <row r="24" spans="1:7">
      <c r="A24" s="133"/>
      <c r="B24" s="133"/>
      <c r="C24" s="133"/>
      <c r="D24" s="133"/>
      <c r="E24" s="133"/>
      <c r="F24" s="133"/>
      <c r="G24" s="133"/>
    </row>
    <row r="25" spans="1:7">
      <c r="A25" s="133"/>
      <c r="B25" s="133"/>
      <c r="C25" s="133"/>
      <c r="D25" s="133"/>
      <c r="E25" s="133"/>
      <c r="F25" s="133"/>
      <c r="G25" s="133"/>
    </row>
    <row r="26" spans="1:7">
      <c r="A26" s="133"/>
      <c r="B26" s="133"/>
      <c r="C26" s="133"/>
      <c r="D26" s="133"/>
      <c r="E26" s="133"/>
      <c r="F26" s="133"/>
      <c r="G26" s="133"/>
    </row>
    <row r="27" spans="1:7">
      <c r="A27" s="133"/>
      <c r="B27" s="133"/>
      <c r="C27" s="133"/>
      <c r="D27" s="133"/>
      <c r="E27" s="133"/>
      <c r="F27" s="133"/>
      <c r="G27" s="133"/>
    </row>
    <row r="28" spans="1:7">
      <c r="A28" s="133"/>
      <c r="B28" s="133"/>
      <c r="C28" s="133"/>
      <c r="D28" s="133"/>
      <c r="E28" s="133"/>
      <c r="F28" s="133"/>
      <c r="G28" s="133"/>
    </row>
    <row r="29" spans="1:7">
      <c r="A29" s="133"/>
      <c r="B29" s="133"/>
      <c r="C29" s="133"/>
      <c r="D29" s="133"/>
      <c r="E29" s="133"/>
      <c r="F29" s="133"/>
      <c r="G29" s="133"/>
    </row>
    <row r="30" spans="1:7">
      <c r="A30" s="133"/>
      <c r="B30" s="133"/>
      <c r="C30" s="133"/>
      <c r="D30" s="133"/>
      <c r="E30" s="133"/>
      <c r="F30" s="133"/>
      <c r="G30" s="133"/>
    </row>
    <row r="31" spans="1:7">
      <c r="A31" s="133"/>
      <c r="B31" s="133"/>
      <c r="C31" s="133"/>
      <c r="D31" s="133"/>
      <c r="E31" s="133"/>
      <c r="F31" s="133"/>
      <c r="G31" s="133"/>
    </row>
    <row r="32" spans="1:7">
      <c r="A32" s="133"/>
      <c r="B32" s="133"/>
      <c r="C32" s="133"/>
      <c r="D32" s="133"/>
      <c r="E32" s="133"/>
      <c r="F32" s="133"/>
      <c r="G32" s="133"/>
    </row>
    <row r="33" spans="1:7">
      <c r="A33" s="133"/>
      <c r="B33" s="133"/>
      <c r="C33" s="133"/>
      <c r="D33" s="133"/>
      <c r="E33" s="133"/>
      <c r="F33" s="133"/>
      <c r="G33" s="133"/>
    </row>
    <row r="34" spans="1:7">
      <c r="A34" s="133"/>
      <c r="B34" s="133"/>
      <c r="C34" s="133"/>
      <c r="D34" s="133"/>
      <c r="E34" s="133"/>
      <c r="F34" s="133"/>
      <c r="G34" s="133"/>
    </row>
    <row r="35" spans="1:7">
      <c r="A35" s="133"/>
      <c r="B35" s="133"/>
      <c r="C35" s="133"/>
      <c r="D35" s="133"/>
      <c r="E35" s="133"/>
      <c r="F35" s="133"/>
      <c r="G35" s="133"/>
    </row>
    <row r="36" spans="1:7">
      <c r="A36" s="133"/>
      <c r="B36" s="133"/>
      <c r="C36" s="133"/>
      <c r="D36" s="133"/>
      <c r="E36" s="133"/>
      <c r="F36" s="133"/>
      <c r="G36" s="133"/>
    </row>
    <row r="37" spans="1:7">
      <c r="A37" s="133"/>
      <c r="B37" s="133"/>
      <c r="C37" s="133"/>
      <c r="D37" s="133"/>
      <c r="E37" s="133"/>
      <c r="F37" s="133"/>
      <c r="G37" s="133"/>
    </row>
    <row r="38" spans="1:7">
      <c r="A38" s="133"/>
      <c r="B38" s="133"/>
      <c r="C38" s="133"/>
      <c r="D38" s="133"/>
      <c r="E38" s="133"/>
      <c r="F38" s="133"/>
      <c r="G38" s="133"/>
    </row>
    <row r="39" spans="1:7">
      <c r="A39" s="133"/>
      <c r="B39" s="133"/>
      <c r="C39" s="133"/>
      <c r="D39" s="133"/>
      <c r="E39" s="133"/>
      <c r="F39" s="133"/>
      <c r="G39" s="133"/>
    </row>
    <row r="40" spans="1:7">
      <c r="A40" s="133"/>
      <c r="B40" s="133"/>
      <c r="C40" s="133"/>
      <c r="D40" s="133"/>
      <c r="E40" s="133"/>
      <c r="F40" s="133"/>
      <c r="G40" s="133"/>
    </row>
    <row r="41" spans="1:7">
      <c r="A41" s="133"/>
      <c r="B41" s="133"/>
      <c r="C41" s="133"/>
      <c r="D41" s="133"/>
      <c r="E41" s="133"/>
      <c r="F41" s="133"/>
      <c r="G41" s="133"/>
    </row>
    <row r="42" spans="1:7">
      <c r="A42" s="133"/>
      <c r="B42" s="133"/>
      <c r="C42" s="133"/>
      <c r="D42" s="133"/>
      <c r="E42" s="133"/>
      <c r="F42" s="133"/>
      <c r="G42" s="133"/>
    </row>
    <row r="43" spans="1:7">
      <c r="A43" s="133"/>
      <c r="B43" s="133"/>
      <c r="C43" s="133"/>
      <c r="D43" s="133"/>
      <c r="E43" s="133"/>
      <c r="F43" s="133"/>
      <c r="G43" s="133"/>
    </row>
  </sheetData>
  <mergeCells count="4">
    <mergeCell ref="A1:G1"/>
    <mergeCell ref="B3:G3"/>
    <mergeCell ref="B4:G4"/>
    <mergeCell ref="B5:G5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60"/>
  <sheetViews>
    <sheetView topLeftCell="A103" workbookViewId="0">
      <selection activeCell="B8" sqref="B8"/>
    </sheetView>
  </sheetViews>
  <sheetFormatPr defaultRowHeight="12.75"/>
  <cols>
    <col min="1" max="1" width="12.7109375" style="126" customWidth="1"/>
    <col min="2" max="2" width="56.28515625" style="126" customWidth="1"/>
    <col min="3" max="3" width="25" style="135" customWidth="1"/>
    <col min="4" max="4" width="4.85546875" style="126" customWidth="1"/>
    <col min="5" max="5" width="9.85546875" style="126" customWidth="1"/>
    <col min="6" max="6" width="12.42578125" style="126" customWidth="1"/>
    <col min="7" max="8" width="13.5703125" style="126" customWidth="1"/>
    <col min="9" max="11" width="8.85546875" style="126" customWidth="1"/>
    <col min="12" max="17" width="10.7109375" style="126" customWidth="1"/>
    <col min="18" max="256" width="9.140625" style="126"/>
    <col min="257" max="257" width="12.7109375" style="126" customWidth="1"/>
    <col min="258" max="258" width="56.28515625" style="126" customWidth="1"/>
    <col min="259" max="259" width="25" style="126" customWidth="1"/>
    <col min="260" max="260" width="4.85546875" style="126" customWidth="1"/>
    <col min="261" max="261" width="9.85546875" style="126" customWidth="1"/>
    <col min="262" max="262" width="12.42578125" style="126" customWidth="1"/>
    <col min="263" max="264" width="13.5703125" style="126" customWidth="1"/>
    <col min="265" max="267" width="8.85546875" style="126" customWidth="1"/>
    <col min="268" max="273" width="10.7109375" style="126" customWidth="1"/>
    <col min="274" max="512" width="9.140625" style="126"/>
    <col min="513" max="513" width="12.7109375" style="126" customWidth="1"/>
    <col min="514" max="514" width="56.28515625" style="126" customWidth="1"/>
    <col min="515" max="515" width="25" style="126" customWidth="1"/>
    <col min="516" max="516" width="4.85546875" style="126" customWidth="1"/>
    <col min="517" max="517" width="9.85546875" style="126" customWidth="1"/>
    <col min="518" max="518" width="12.42578125" style="126" customWidth="1"/>
    <col min="519" max="520" width="13.5703125" style="126" customWidth="1"/>
    <col min="521" max="523" width="8.85546875" style="126" customWidth="1"/>
    <col min="524" max="529" width="10.7109375" style="126" customWidth="1"/>
    <col min="530" max="768" width="9.140625" style="126"/>
    <col min="769" max="769" width="12.7109375" style="126" customWidth="1"/>
    <col min="770" max="770" width="56.28515625" style="126" customWidth="1"/>
    <col min="771" max="771" width="25" style="126" customWidth="1"/>
    <col min="772" max="772" width="4.85546875" style="126" customWidth="1"/>
    <col min="773" max="773" width="9.85546875" style="126" customWidth="1"/>
    <col min="774" max="774" width="12.42578125" style="126" customWidth="1"/>
    <col min="775" max="776" width="13.5703125" style="126" customWidth="1"/>
    <col min="777" max="779" width="8.85546875" style="126" customWidth="1"/>
    <col min="780" max="785" width="10.7109375" style="126" customWidth="1"/>
    <col min="786" max="1024" width="9.140625" style="126"/>
    <col min="1025" max="1025" width="12.7109375" style="126" customWidth="1"/>
    <col min="1026" max="1026" width="56.28515625" style="126" customWidth="1"/>
    <col min="1027" max="1027" width="25" style="126" customWidth="1"/>
    <col min="1028" max="1028" width="4.85546875" style="126" customWidth="1"/>
    <col min="1029" max="1029" width="9.85546875" style="126" customWidth="1"/>
    <col min="1030" max="1030" width="12.42578125" style="126" customWidth="1"/>
    <col min="1031" max="1032" width="13.5703125" style="126" customWidth="1"/>
    <col min="1033" max="1035" width="8.85546875" style="126" customWidth="1"/>
    <col min="1036" max="1041" width="10.7109375" style="126" customWidth="1"/>
    <col min="1042" max="1280" width="9.140625" style="126"/>
    <col min="1281" max="1281" width="12.7109375" style="126" customWidth="1"/>
    <col min="1282" max="1282" width="56.28515625" style="126" customWidth="1"/>
    <col min="1283" max="1283" width="25" style="126" customWidth="1"/>
    <col min="1284" max="1284" width="4.85546875" style="126" customWidth="1"/>
    <col min="1285" max="1285" width="9.85546875" style="126" customWidth="1"/>
    <col min="1286" max="1286" width="12.42578125" style="126" customWidth="1"/>
    <col min="1287" max="1288" width="13.5703125" style="126" customWidth="1"/>
    <col min="1289" max="1291" width="8.85546875" style="126" customWidth="1"/>
    <col min="1292" max="1297" width="10.7109375" style="126" customWidth="1"/>
    <col min="1298" max="1536" width="9.140625" style="126"/>
    <col min="1537" max="1537" width="12.7109375" style="126" customWidth="1"/>
    <col min="1538" max="1538" width="56.28515625" style="126" customWidth="1"/>
    <col min="1539" max="1539" width="25" style="126" customWidth="1"/>
    <col min="1540" max="1540" width="4.85546875" style="126" customWidth="1"/>
    <col min="1541" max="1541" width="9.85546875" style="126" customWidth="1"/>
    <col min="1542" max="1542" width="12.42578125" style="126" customWidth="1"/>
    <col min="1543" max="1544" width="13.5703125" style="126" customWidth="1"/>
    <col min="1545" max="1547" width="8.85546875" style="126" customWidth="1"/>
    <col min="1548" max="1553" width="10.7109375" style="126" customWidth="1"/>
    <col min="1554" max="1792" width="9.140625" style="126"/>
    <col min="1793" max="1793" width="12.7109375" style="126" customWidth="1"/>
    <col min="1794" max="1794" width="56.28515625" style="126" customWidth="1"/>
    <col min="1795" max="1795" width="25" style="126" customWidth="1"/>
    <col min="1796" max="1796" width="4.85546875" style="126" customWidth="1"/>
    <col min="1797" max="1797" width="9.85546875" style="126" customWidth="1"/>
    <col min="1798" max="1798" width="12.42578125" style="126" customWidth="1"/>
    <col min="1799" max="1800" width="13.5703125" style="126" customWidth="1"/>
    <col min="1801" max="1803" width="8.85546875" style="126" customWidth="1"/>
    <col min="1804" max="1809" width="10.7109375" style="126" customWidth="1"/>
    <col min="1810" max="2048" width="9.140625" style="126"/>
    <col min="2049" max="2049" width="12.7109375" style="126" customWidth="1"/>
    <col min="2050" max="2050" width="56.28515625" style="126" customWidth="1"/>
    <col min="2051" max="2051" width="25" style="126" customWidth="1"/>
    <col min="2052" max="2052" width="4.85546875" style="126" customWidth="1"/>
    <col min="2053" max="2053" width="9.85546875" style="126" customWidth="1"/>
    <col min="2054" max="2054" width="12.42578125" style="126" customWidth="1"/>
    <col min="2055" max="2056" width="13.5703125" style="126" customWidth="1"/>
    <col min="2057" max="2059" width="8.85546875" style="126" customWidth="1"/>
    <col min="2060" max="2065" width="10.7109375" style="126" customWidth="1"/>
    <col min="2066" max="2304" width="9.140625" style="126"/>
    <col min="2305" max="2305" width="12.7109375" style="126" customWidth="1"/>
    <col min="2306" max="2306" width="56.28515625" style="126" customWidth="1"/>
    <col min="2307" max="2307" width="25" style="126" customWidth="1"/>
    <col min="2308" max="2308" width="4.85546875" style="126" customWidth="1"/>
    <col min="2309" max="2309" width="9.85546875" style="126" customWidth="1"/>
    <col min="2310" max="2310" width="12.42578125" style="126" customWidth="1"/>
    <col min="2311" max="2312" width="13.5703125" style="126" customWidth="1"/>
    <col min="2313" max="2315" width="8.85546875" style="126" customWidth="1"/>
    <col min="2316" max="2321" width="10.7109375" style="126" customWidth="1"/>
    <col min="2322" max="2560" width="9.140625" style="126"/>
    <col min="2561" max="2561" width="12.7109375" style="126" customWidth="1"/>
    <col min="2562" max="2562" width="56.28515625" style="126" customWidth="1"/>
    <col min="2563" max="2563" width="25" style="126" customWidth="1"/>
    <col min="2564" max="2564" width="4.85546875" style="126" customWidth="1"/>
    <col min="2565" max="2565" width="9.85546875" style="126" customWidth="1"/>
    <col min="2566" max="2566" width="12.42578125" style="126" customWidth="1"/>
    <col min="2567" max="2568" width="13.5703125" style="126" customWidth="1"/>
    <col min="2569" max="2571" width="8.85546875" style="126" customWidth="1"/>
    <col min="2572" max="2577" width="10.7109375" style="126" customWidth="1"/>
    <col min="2578" max="2816" width="9.140625" style="126"/>
    <col min="2817" max="2817" width="12.7109375" style="126" customWidth="1"/>
    <col min="2818" max="2818" width="56.28515625" style="126" customWidth="1"/>
    <col min="2819" max="2819" width="25" style="126" customWidth="1"/>
    <col min="2820" max="2820" width="4.85546875" style="126" customWidth="1"/>
    <col min="2821" max="2821" width="9.85546875" style="126" customWidth="1"/>
    <col min="2822" max="2822" width="12.42578125" style="126" customWidth="1"/>
    <col min="2823" max="2824" width="13.5703125" style="126" customWidth="1"/>
    <col min="2825" max="2827" width="8.85546875" style="126" customWidth="1"/>
    <col min="2828" max="2833" width="10.7109375" style="126" customWidth="1"/>
    <col min="2834" max="3072" width="9.140625" style="126"/>
    <col min="3073" max="3073" width="12.7109375" style="126" customWidth="1"/>
    <col min="3074" max="3074" width="56.28515625" style="126" customWidth="1"/>
    <col min="3075" max="3075" width="25" style="126" customWidth="1"/>
    <col min="3076" max="3076" width="4.85546875" style="126" customWidth="1"/>
    <col min="3077" max="3077" width="9.85546875" style="126" customWidth="1"/>
    <col min="3078" max="3078" width="12.42578125" style="126" customWidth="1"/>
    <col min="3079" max="3080" width="13.5703125" style="126" customWidth="1"/>
    <col min="3081" max="3083" width="8.85546875" style="126" customWidth="1"/>
    <col min="3084" max="3089" width="10.7109375" style="126" customWidth="1"/>
    <col min="3090" max="3328" width="9.140625" style="126"/>
    <col min="3329" max="3329" width="12.7109375" style="126" customWidth="1"/>
    <col min="3330" max="3330" width="56.28515625" style="126" customWidth="1"/>
    <col min="3331" max="3331" width="25" style="126" customWidth="1"/>
    <col min="3332" max="3332" width="4.85546875" style="126" customWidth="1"/>
    <col min="3333" max="3333" width="9.85546875" style="126" customWidth="1"/>
    <col min="3334" max="3334" width="12.42578125" style="126" customWidth="1"/>
    <col min="3335" max="3336" width="13.5703125" style="126" customWidth="1"/>
    <col min="3337" max="3339" width="8.85546875" style="126" customWidth="1"/>
    <col min="3340" max="3345" width="10.7109375" style="126" customWidth="1"/>
    <col min="3346" max="3584" width="9.140625" style="126"/>
    <col min="3585" max="3585" width="12.7109375" style="126" customWidth="1"/>
    <col min="3586" max="3586" width="56.28515625" style="126" customWidth="1"/>
    <col min="3587" max="3587" width="25" style="126" customWidth="1"/>
    <col min="3588" max="3588" width="4.85546875" style="126" customWidth="1"/>
    <col min="3589" max="3589" width="9.85546875" style="126" customWidth="1"/>
    <col min="3590" max="3590" width="12.42578125" style="126" customWidth="1"/>
    <col min="3591" max="3592" width="13.5703125" style="126" customWidth="1"/>
    <col min="3593" max="3595" width="8.85546875" style="126" customWidth="1"/>
    <col min="3596" max="3601" width="10.7109375" style="126" customWidth="1"/>
    <col min="3602" max="3840" width="9.140625" style="126"/>
    <col min="3841" max="3841" width="12.7109375" style="126" customWidth="1"/>
    <col min="3842" max="3842" width="56.28515625" style="126" customWidth="1"/>
    <col min="3843" max="3843" width="25" style="126" customWidth="1"/>
    <col min="3844" max="3844" width="4.85546875" style="126" customWidth="1"/>
    <col min="3845" max="3845" width="9.85546875" style="126" customWidth="1"/>
    <col min="3846" max="3846" width="12.42578125" style="126" customWidth="1"/>
    <col min="3847" max="3848" width="13.5703125" style="126" customWidth="1"/>
    <col min="3849" max="3851" width="8.85546875" style="126" customWidth="1"/>
    <col min="3852" max="3857" width="10.7109375" style="126" customWidth="1"/>
    <col min="3858" max="4096" width="9.140625" style="126"/>
    <col min="4097" max="4097" width="12.7109375" style="126" customWidth="1"/>
    <col min="4098" max="4098" width="56.28515625" style="126" customWidth="1"/>
    <col min="4099" max="4099" width="25" style="126" customWidth="1"/>
    <col min="4100" max="4100" width="4.85546875" style="126" customWidth="1"/>
    <col min="4101" max="4101" width="9.85546875" style="126" customWidth="1"/>
    <col min="4102" max="4102" width="12.42578125" style="126" customWidth="1"/>
    <col min="4103" max="4104" width="13.5703125" style="126" customWidth="1"/>
    <col min="4105" max="4107" width="8.85546875" style="126" customWidth="1"/>
    <col min="4108" max="4113" width="10.7109375" style="126" customWidth="1"/>
    <col min="4114" max="4352" width="9.140625" style="126"/>
    <col min="4353" max="4353" width="12.7109375" style="126" customWidth="1"/>
    <col min="4354" max="4354" width="56.28515625" style="126" customWidth="1"/>
    <col min="4355" max="4355" width="25" style="126" customWidth="1"/>
    <col min="4356" max="4356" width="4.85546875" style="126" customWidth="1"/>
    <col min="4357" max="4357" width="9.85546875" style="126" customWidth="1"/>
    <col min="4358" max="4358" width="12.42578125" style="126" customWidth="1"/>
    <col min="4359" max="4360" width="13.5703125" style="126" customWidth="1"/>
    <col min="4361" max="4363" width="8.85546875" style="126" customWidth="1"/>
    <col min="4364" max="4369" width="10.7109375" style="126" customWidth="1"/>
    <col min="4370" max="4608" width="9.140625" style="126"/>
    <col min="4609" max="4609" width="12.7109375" style="126" customWidth="1"/>
    <col min="4610" max="4610" width="56.28515625" style="126" customWidth="1"/>
    <col min="4611" max="4611" width="25" style="126" customWidth="1"/>
    <col min="4612" max="4612" width="4.85546875" style="126" customWidth="1"/>
    <col min="4613" max="4613" width="9.85546875" style="126" customWidth="1"/>
    <col min="4614" max="4614" width="12.42578125" style="126" customWidth="1"/>
    <col min="4615" max="4616" width="13.5703125" style="126" customWidth="1"/>
    <col min="4617" max="4619" width="8.85546875" style="126" customWidth="1"/>
    <col min="4620" max="4625" width="10.7109375" style="126" customWidth="1"/>
    <col min="4626" max="4864" width="9.140625" style="126"/>
    <col min="4865" max="4865" width="12.7109375" style="126" customWidth="1"/>
    <col min="4866" max="4866" width="56.28515625" style="126" customWidth="1"/>
    <col min="4867" max="4867" width="25" style="126" customWidth="1"/>
    <col min="4868" max="4868" width="4.85546875" style="126" customWidth="1"/>
    <col min="4869" max="4869" width="9.85546875" style="126" customWidth="1"/>
    <col min="4870" max="4870" width="12.42578125" style="126" customWidth="1"/>
    <col min="4871" max="4872" width="13.5703125" style="126" customWidth="1"/>
    <col min="4873" max="4875" width="8.85546875" style="126" customWidth="1"/>
    <col min="4876" max="4881" width="10.7109375" style="126" customWidth="1"/>
    <col min="4882" max="5120" width="9.140625" style="126"/>
    <col min="5121" max="5121" width="12.7109375" style="126" customWidth="1"/>
    <col min="5122" max="5122" width="56.28515625" style="126" customWidth="1"/>
    <col min="5123" max="5123" width="25" style="126" customWidth="1"/>
    <col min="5124" max="5124" width="4.85546875" style="126" customWidth="1"/>
    <col min="5125" max="5125" width="9.85546875" style="126" customWidth="1"/>
    <col min="5126" max="5126" width="12.42578125" style="126" customWidth="1"/>
    <col min="5127" max="5128" width="13.5703125" style="126" customWidth="1"/>
    <col min="5129" max="5131" width="8.85546875" style="126" customWidth="1"/>
    <col min="5132" max="5137" width="10.7109375" style="126" customWidth="1"/>
    <col min="5138" max="5376" width="9.140625" style="126"/>
    <col min="5377" max="5377" width="12.7109375" style="126" customWidth="1"/>
    <col min="5378" max="5378" width="56.28515625" style="126" customWidth="1"/>
    <col min="5379" max="5379" width="25" style="126" customWidth="1"/>
    <col min="5380" max="5380" width="4.85546875" style="126" customWidth="1"/>
    <col min="5381" max="5381" width="9.85546875" style="126" customWidth="1"/>
    <col min="5382" max="5382" width="12.42578125" style="126" customWidth="1"/>
    <col min="5383" max="5384" width="13.5703125" style="126" customWidth="1"/>
    <col min="5385" max="5387" width="8.85546875" style="126" customWidth="1"/>
    <col min="5388" max="5393" width="10.7109375" style="126" customWidth="1"/>
    <col min="5394" max="5632" width="9.140625" style="126"/>
    <col min="5633" max="5633" width="12.7109375" style="126" customWidth="1"/>
    <col min="5634" max="5634" width="56.28515625" style="126" customWidth="1"/>
    <col min="5635" max="5635" width="25" style="126" customWidth="1"/>
    <col min="5636" max="5636" width="4.85546875" style="126" customWidth="1"/>
    <col min="5637" max="5637" width="9.85546875" style="126" customWidth="1"/>
    <col min="5638" max="5638" width="12.42578125" style="126" customWidth="1"/>
    <col min="5639" max="5640" width="13.5703125" style="126" customWidth="1"/>
    <col min="5641" max="5643" width="8.85546875" style="126" customWidth="1"/>
    <col min="5644" max="5649" width="10.7109375" style="126" customWidth="1"/>
    <col min="5650" max="5888" width="9.140625" style="126"/>
    <col min="5889" max="5889" width="12.7109375" style="126" customWidth="1"/>
    <col min="5890" max="5890" width="56.28515625" style="126" customWidth="1"/>
    <col min="5891" max="5891" width="25" style="126" customWidth="1"/>
    <col min="5892" max="5892" width="4.85546875" style="126" customWidth="1"/>
    <col min="5893" max="5893" width="9.85546875" style="126" customWidth="1"/>
    <col min="5894" max="5894" width="12.42578125" style="126" customWidth="1"/>
    <col min="5895" max="5896" width="13.5703125" style="126" customWidth="1"/>
    <col min="5897" max="5899" width="8.85546875" style="126" customWidth="1"/>
    <col min="5900" max="5905" width="10.7109375" style="126" customWidth="1"/>
    <col min="5906" max="6144" width="9.140625" style="126"/>
    <col min="6145" max="6145" width="12.7109375" style="126" customWidth="1"/>
    <col min="6146" max="6146" width="56.28515625" style="126" customWidth="1"/>
    <col min="6147" max="6147" width="25" style="126" customWidth="1"/>
    <col min="6148" max="6148" width="4.85546875" style="126" customWidth="1"/>
    <col min="6149" max="6149" width="9.85546875" style="126" customWidth="1"/>
    <col min="6150" max="6150" width="12.42578125" style="126" customWidth="1"/>
    <col min="6151" max="6152" width="13.5703125" style="126" customWidth="1"/>
    <col min="6153" max="6155" width="8.85546875" style="126" customWidth="1"/>
    <col min="6156" max="6161" width="10.7109375" style="126" customWidth="1"/>
    <col min="6162" max="6400" width="9.140625" style="126"/>
    <col min="6401" max="6401" width="12.7109375" style="126" customWidth="1"/>
    <col min="6402" max="6402" width="56.28515625" style="126" customWidth="1"/>
    <col min="6403" max="6403" width="25" style="126" customWidth="1"/>
    <col min="6404" max="6404" width="4.85546875" style="126" customWidth="1"/>
    <col min="6405" max="6405" width="9.85546875" style="126" customWidth="1"/>
    <col min="6406" max="6406" width="12.42578125" style="126" customWidth="1"/>
    <col min="6407" max="6408" width="13.5703125" style="126" customWidth="1"/>
    <col min="6409" max="6411" width="8.85546875" style="126" customWidth="1"/>
    <col min="6412" max="6417" width="10.7109375" style="126" customWidth="1"/>
    <col min="6418" max="6656" width="9.140625" style="126"/>
    <col min="6657" max="6657" width="12.7109375" style="126" customWidth="1"/>
    <col min="6658" max="6658" width="56.28515625" style="126" customWidth="1"/>
    <col min="6659" max="6659" width="25" style="126" customWidth="1"/>
    <col min="6660" max="6660" width="4.85546875" style="126" customWidth="1"/>
    <col min="6661" max="6661" width="9.85546875" style="126" customWidth="1"/>
    <col min="6662" max="6662" width="12.42578125" style="126" customWidth="1"/>
    <col min="6663" max="6664" width="13.5703125" style="126" customWidth="1"/>
    <col min="6665" max="6667" width="8.85546875" style="126" customWidth="1"/>
    <col min="6668" max="6673" width="10.7109375" style="126" customWidth="1"/>
    <col min="6674" max="6912" width="9.140625" style="126"/>
    <col min="6913" max="6913" width="12.7109375" style="126" customWidth="1"/>
    <col min="6914" max="6914" width="56.28515625" style="126" customWidth="1"/>
    <col min="6915" max="6915" width="25" style="126" customWidth="1"/>
    <col min="6916" max="6916" width="4.85546875" style="126" customWidth="1"/>
    <col min="6917" max="6917" width="9.85546875" style="126" customWidth="1"/>
    <col min="6918" max="6918" width="12.42578125" style="126" customWidth="1"/>
    <col min="6919" max="6920" width="13.5703125" style="126" customWidth="1"/>
    <col min="6921" max="6923" width="8.85546875" style="126" customWidth="1"/>
    <col min="6924" max="6929" width="10.7109375" style="126" customWidth="1"/>
    <col min="6930" max="7168" width="9.140625" style="126"/>
    <col min="7169" max="7169" width="12.7109375" style="126" customWidth="1"/>
    <col min="7170" max="7170" width="56.28515625" style="126" customWidth="1"/>
    <col min="7171" max="7171" width="25" style="126" customWidth="1"/>
    <col min="7172" max="7172" width="4.85546875" style="126" customWidth="1"/>
    <col min="7173" max="7173" width="9.85546875" style="126" customWidth="1"/>
    <col min="7174" max="7174" width="12.42578125" style="126" customWidth="1"/>
    <col min="7175" max="7176" width="13.5703125" style="126" customWidth="1"/>
    <col min="7177" max="7179" width="8.85546875" style="126" customWidth="1"/>
    <col min="7180" max="7185" width="10.7109375" style="126" customWidth="1"/>
    <col min="7186" max="7424" width="9.140625" style="126"/>
    <col min="7425" max="7425" width="12.7109375" style="126" customWidth="1"/>
    <col min="7426" max="7426" width="56.28515625" style="126" customWidth="1"/>
    <col min="7427" max="7427" width="25" style="126" customWidth="1"/>
    <col min="7428" max="7428" width="4.85546875" style="126" customWidth="1"/>
    <col min="7429" max="7429" width="9.85546875" style="126" customWidth="1"/>
    <col min="7430" max="7430" width="12.42578125" style="126" customWidth="1"/>
    <col min="7431" max="7432" width="13.5703125" style="126" customWidth="1"/>
    <col min="7433" max="7435" width="8.85546875" style="126" customWidth="1"/>
    <col min="7436" max="7441" width="10.7109375" style="126" customWidth="1"/>
    <col min="7442" max="7680" width="9.140625" style="126"/>
    <col min="7681" max="7681" width="12.7109375" style="126" customWidth="1"/>
    <col min="7682" max="7682" width="56.28515625" style="126" customWidth="1"/>
    <col min="7683" max="7683" width="25" style="126" customWidth="1"/>
    <col min="7684" max="7684" width="4.85546875" style="126" customWidth="1"/>
    <col min="7685" max="7685" width="9.85546875" style="126" customWidth="1"/>
    <col min="7686" max="7686" width="12.42578125" style="126" customWidth="1"/>
    <col min="7687" max="7688" width="13.5703125" style="126" customWidth="1"/>
    <col min="7689" max="7691" width="8.85546875" style="126" customWidth="1"/>
    <col min="7692" max="7697" width="10.7109375" style="126" customWidth="1"/>
    <col min="7698" max="7936" width="9.140625" style="126"/>
    <col min="7937" max="7937" width="12.7109375" style="126" customWidth="1"/>
    <col min="7938" max="7938" width="56.28515625" style="126" customWidth="1"/>
    <col min="7939" max="7939" width="25" style="126" customWidth="1"/>
    <col min="7940" max="7940" width="4.85546875" style="126" customWidth="1"/>
    <col min="7941" max="7941" width="9.85546875" style="126" customWidth="1"/>
    <col min="7942" max="7942" width="12.42578125" style="126" customWidth="1"/>
    <col min="7943" max="7944" width="13.5703125" style="126" customWidth="1"/>
    <col min="7945" max="7947" width="8.85546875" style="126" customWidth="1"/>
    <col min="7948" max="7953" width="10.7109375" style="126" customWidth="1"/>
    <col min="7954" max="8192" width="9.140625" style="126"/>
    <col min="8193" max="8193" width="12.7109375" style="126" customWidth="1"/>
    <col min="8194" max="8194" width="56.28515625" style="126" customWidth="1"/>
    <col min="8195" max="8195" width="25" style="126" customWidth="1"/>
    <col min="8196" max="8196" width="4.85546875" style="126" customWidth="1"/>
    <col min="8197" max="8197" width="9.85546875" style="126" customWidth="1"/>
    <col min="8198" max="8198" width="12.42578125" style="126" customWidth="1"/>
    <col min="8199" max="8200" width="13.5703125" style="126" customWidth="1"/>
    <col min="8201" max="8203" width="8.85546875" style="126" customWidth="1"/>
    <col min="8204" max="8209" width="10.7109375" style="126" customWidth="1"/>
    <col min="8210" max="8448" width="9.140625" style="126"/>
    <col min="8449" max="8449" width="12.7109375" style="126" customWidth="1"/>
    <col min="8450" max="8450" width="56.28515625" style="126" customWidth="1"/>
    <col min="8451" max="8451" width="25" style="126" customWidth="1"/>
    <col min="8452" max="8452" width="4.85546875" style="126" customWidth="1"/>
    <col min="8453" max="8453" width="9.85546875" style="126" customWidth="1"/>
    <col min="8454" max="8454" width="12.42578125" style="126" customWidth="1"/>
    <col min="8455" max="8456" width="13.5703125" style="126" customWidth="1"/>
    <col min="8457" max="8459" width="8.85546875" style="126" customWidth="1"/>
    <col min="8460" max="8465" width="10.7109375" style="126" customWidth="1"/>
    <col min="8466" max="8704" width="9.140625" style="126"/>
    <col min="8705" max="8705" width="12.7109375" style="126" customWidth="1"/>
    <col min="8706" max="8706" width="56.28515625" style="126" customWidth="1"/>
    <col min="8707" max="8707" width="25" style="126" customWidth="1"/>
    <col min="8708" max="8708" width="4.85546875" style="126" customWidth="1"/>
    <col min="8709" max="8709" width="9.85546875" style="126" customWidth="1"/>
    <col min="8710" max="8710" width="12.42578125" style="126" customWidth="1"/>
    <col min="8711" max="8712" width="13.5703125" style="126" customWidth="1"/>
    <col min="8713" max="8715" width="8.85546875" style="126" customWidth="1"/>
    <col min="8716" max="8721" width="10.7109375" style="126" customWidth="1"/>
    <col min="8722" max="8960" width="9.140625" style="126"/>
    <col min="8961" max="8961" width="12.7109375" style="126" customWidth="1"/>
    <col min="8962" max="8962" width="56.28515625" style="126" customWidth="1"/>
    <col min="8963" max="8963" width="25" style="126" customWidth="1"/>
    <col min="8964" max="8964" width="4.85546875" style="126" customWidth="1"/>
    <col min="8965" max="8965" width="9.85546875" style="126" customWidth="1"/>
    <col min="8966" max="8966" width="12.42578125" style="126" customWidth="1"/>
    <col min="8967" max="8968" width="13.5703125" style="126" customWidth="1"/>
    <col min="8969" max="8971" width="8.85546875" style="126" customWidth="1"/>
    <col min="8972" max="8977" width="10.7109375" style="126" customWidth="1"/>
    <col min="8978" max="9216" width="9.140625" style="126"/>
    <col min="9217" max="9217" width="12.7109375" style="126" customWidth="1"/>
    <col min="9218" max="9218" width="56.28515625" style="126" customWidth="1"/>
    <col min="9219" max="9219" width="25" style="126" customWidth="1"/>
    <col min="9220" max="9220" width="4.85546875" style="126" customWidth="1"/>
    <col min="9221" max="9221" width="9.85546875" style="126" customWidth="1"/>
    <col min="9222" max="9222" width="12.42578125" style="126" customWidth="1"/>
    <col min="9223" max="9224" width="13.5703125" style="126" customWidth="1"/>
    <col min="9225" max="9227" width="8.85546875" style="126" customWidth="1"/>
    <col min="9228" max="9233" width="10.7109375" style="126" customWidth="1"/>
    <col min="9234" max="9472" width="9.140625" style="126"/>
    <col min="9473" max="9473" width="12.7109375" style="126" customWidth="1"/>
    <col min="9474" max="9474" width="56.28515625" style="126" customWidth="1"/>
    <col min="9475" max="9475" width="25" style="126" customWidth="1"/>
    <col min="9476" max="9476" width="4.85546875" style="126" customWidth="1"/>
    <col min="9477" max="9477" width="9.85546875" style="126" customWidth="1"/>
    <col min="9478" max="9478" width="12.42578125" style="126" customWidth="1"/>
    <col min="9479" max="9480" width="13.5703125" style="126" customWidth="1"/>
    <col min="9481" max="9483" width="8.85546875" style="126" customWidth="1"/>
    <col min="9484" max="9489" width="10.7109375" style="126" customWidth="1"/>
    <col min="9490" max="9728" width="9.140625" style="126"/>
    <col min="9729" max="9729" width="12.7109375" style="126" customWidth="1"/>
    <col min="9730" max="9730" width="56.28515625" style="126" customWidth="1"/>
    <col min="9731" max="9731" width="25" style="126" customWidth="1"/>
    <col min="9732" max="9732" width="4.85546875" style="126" customWidth="1"/>
    <col min="9733" max="9733" width="9.85546875" style="126" customWidth="1"/>
    <col min="9734" max="9734" width="12.42578125" style="126" customWidth="1"/>
    <col min="9735" max="9736" width="13.5703125" style="126" customWidth="1"/>
    <col min="9737" max="9739" width="8.85546875" style="126" customWidth="1"/>
    <col min="9740" max="9745" width="10.7109375" style="126" customWidth="1"/>
    <col min="9746" max="9984" width="9.140625" style="126"/>
    <col min="9985" max="9985" width="12.7109375" style="126" customWidth="1"/>
    <col min="9986" max="9986" width="56.28515625" style="126" customWidth="1"/>
    <col min="9987" max="9987" width="25" style="126" customWidth="1"/>
    <col min="9988" max="9988" width="4.85546875" style="126" customWidth="1"/>
    <col min="9989" max="9989" width="9.85546875" style="126" customWidth="1"/>
    <col min="9990" max="9990" width="12.42578125" style="126" customWidth="1"/>
    <col min="9991" max="9992" width="13.5703125" style="126" customWidth="1"/>
    <col min="9993" max="9995" width="8.85546875" style="126" customWidth="1"/>
    <col min="9996" max="10001" width="10.7109375" style="126" customWidth="1"/>
    <col min="10002" max="10240" width="9.140625" style="126"/>
    <col min="10241" max="10241" width="12.7109375" style="126" customWidth="1"/>
    <col min="10242" max="10242" width="56.28515625" style="126" customWidth="1"/>
    <col min="10243" max="10243" width="25" style="126" customWidth="1"/>
    <col min="10244" max="10244" width="4.85546875" style="126" customWidth="1"/>
    <col min="10245" max="10245" width="9.85546875" style="126" customWidth="1"/>
    <col min="10246" max="10246" width="12.42578125" style="126" customWidth="1"/>
    <col min="10247" max="10248" width="13.5703125" style="126" customWidth="1"/>
    <col min="10249" max="10251" width="8.85546875" style="126" customWidth="1"/>
    <col min="10252" max="10257" width="10.7109375" style="126" customWidth="1"/>
    <col min="10258" max="10496" width="9.140625" style="126"/>
    <col min="10497" max="10497" width="12.7109375" style="126" customWidth="1"/>
    <col min="10498" max="10498" width="56.28515625" style="126" customWidth="1"/>
    <col min="10499" max="10499" width="25" style="126" customWidth="1"/>
    <col min="10500" max="10500" width="4.85546875" style="126" customWidth="1"/>
    <col min="10501" max="10501" width="9.85546875" style="126" customWidth="1"/>
    <col min="10502" max="10502" width="12.42578125" style="126" customWidth="1"/>
    <col min="10503" max="10504" width="13.5703125" style="126" customWidth="1"/>
    <col min="10505" max="10507" width="8.85546875" style="126" customWidth="1"/>
    <col min="10508" max="10513" width="10.7109375" style="126" customWidth="1"/>
    <col min="10514" max="10752" width="9.140625" style="126"/>
    <col min="10753" max="10753" width="12.7109375" style="126" customWidth="1"/>
    <col min="10754" max="10754" width="56.28515625" style="126" customWidth="1"/>
    <col min="10755" max="10755" width="25" style="126" customWidth="1"/>
    <col min="10756" max="10756" width="4.85546875" style="126" customWidth="1"/>
    <col min="10757" max="10757" width="9.85546875" style="126" customWidth="1"/>
    <col min="10758" max="10758" width="12.42578125" style="126" customWidth="1"/>
    <col min="10759" max="10760" width="13.5703125" style="126" customWidth="1"/>
    <col min="10761" max="10763" width="8.85546875" style="126" customWidth="1"/>
    <col min="10764" max="10769" width="10.7109375" style="126" customWidth="1"/>
    <col min="10770" max="11008" width="9.140625" style="126"/>
    <col min="11009" max="11009" width="12.7109375" style="126" customWidth="1"/>
    <col min="11010" max="11010" width="56.28515625" style="126" customWidth="1"/>
    <col min="11011" max="11011" width="25" style="126" customWidth="1"/>
    <col min="11012" max="11012" width="4.85546875" style="126" customWidth="1"/>
    <col min="11013" max="11013" width="9.85546875" style="126" customWidth="1"/>
    <col min="11014" max="11014" width="12.42578125" style="126" customWidth="1"/>
    <col min="11015" max="11016" width="13.5703125" style="126" customWidth="1"/>
    <col min="11017" max="11019" width="8.85546875" style="126" customWidth="1"/>
    <col min="11020" max="11025" width="10.7109375" style="126" customWidth="1"/>
    <col min="11026" max="11264" width="9.140625" style="126"/>
    <col min="11265" max="11265" width="12.7109375" style="126" customWidth="1"/>
    <col min="11266" max="11266" width="56.28515625" style="126" customWidth="1"/>
    <col min="11267" max="11267" width="25" style="126" customWidth="1"/>
    <col min="11268" max="11268" width="4.85546875" style="126" customWidth="1"/>
    <col min="11269" max="11269" width="9.85546875" style="126" customWidth="1"/>
    <col min="11270" max="11270" width="12.42578125" style="126" customWidth="1"/>
    <col min="11271" max="11272" width="13.5703125" style="126" customWidth="1"/>
    <col min="11273" max="11275" width="8.85546875" style="126" customWidth="1"/>
    <col min="11276" max="11281" width="10.7109375" style="126" customWidth="1"/>
    <col min="11282" max="11520" width="9.140625" style="126"/>
    <col min="11521" max="11521" width="12.7109375" style="126" customWidth="1"/>
    <col min="11522" max="11522" width="56.28515625" style="126" customWidth="1"/>
    <col min="11523" max="11523" width="25" style="126" customWidth="1"/>
    <col min="11524" max="11524" width="4.85546875" style="126" customWidth="1"/>
    <col min="11525" max="11525" width="9.85546875" style="126" customWidth="1"/>
    <col min="11526" max="11526" width="12.42578125" style="126" customWidth="1"/>
    <col min="11527" max="11528" width="13.5703125" style="126" customWidth="1"/>
    <col min="11529" max="11531" width="8.85546875" style="126" customWidth="1"/>
    <col min="11532" max="11537" width="10.7109375" style="126" customWidth="1"/>
    <col min="11538" max="11776" width="9.140625" style="126"/>
    <col min="11777" max="11777" width="12.7109375" style="126" customWidth="1"/>
    <col min="11778" max="11778" width="56.28515625" style="126" customWidth="1"/>
    <col min="11779" max="11779" width="25" style="126" customWidth="1"/>
    <col min="11780" max="11780" width="4.85546875" style="126" customWidth="1"/>
    <col min="11781" max="11781" width="9.85546875" style="126" customWidth="1"/>
    <col min="11782" max="11782" width="12.42578125" style="126" customWidth="1"/>
    <col min="11783" max="11784" width="13.5703125" style="126" customWidth="1"/>
    <col min="11785" max="11787" width="8.85546875" style="126" customWidth="1"/>
    <col min="11788" max="11793" width="10.7109375" style="126" customWidth="1"/>
    <col min="11794" max="12032" width="9.140625" style="126"/>
    <col min="12033" max="12033" width="12.7109375" style="126" customWidth="1"/>
    <col min="12034" max="12034" width="56.28515625" style="126" customWidth="1"/>
    <col min="12035" max="12035" width="25" style="126" customWidth="1"/>
    <col min="12036" max="12036" width="4.85546875" style="126" customWidth="1"/>
    <col min="12037" max="12037" width="9.85546875" style="126" customWidth="1"/>
    <col min="12038" max="12038" width="12.42578125" style="126" customWidth="1"/>
    <col min="12039" max="12040" width="13.5703125" style="126" customWidth="1"/>
    <col min="12041" max="12043" width="8.85546875" style="126" customWidth="1"/>
    <col min="12044" max="12049" width="10.7109375" style="126" customWidth="1"/>
    <col min="12050" max="12288" width="9.140625" style="126"/>
    <col min="12289" max="12289" width="12.7109375" style="126" customWidth="1"/>
    <col min="12290" max="12290" width="56.28515625" style="126" customWidth="1"/>
    <col min="12291" max="12291" width="25" style="126" customWidth="1"/>
    <col min="12292" max="12292" width="4.85546875" style="126" customWidth="1"/>
    <col min="12293" max="12293" width="9.85546875" style="126" customWidth="1"/>
    <col min="12294" max="12294" width="12.42578125" style="126" customWidth="1"/>
    <col min="12295" max="12296" width="13.5703125" style="126" customWidth="1"/>
    <col min="12297" max="12299" width="8.85546875" style="126" customWidth="1"/>
    <col min="12300" max="12305" width="10.7109375" style="126" customWidth="1"/>
    <col min="12306" max="12544" width="9.140625" style="126"/>
    <col min="12545" max="12545" width="12.7109375" style="126" customWidth="1"/>
    <col min="12546" max="12546" width="56.28515625" style="126" customWidth="1"/>
    <col min="12547" max="12547" width="25" style="126" customWidth="1"/>
    <col min="12548" max="12548" width="4.85546875" style="126" customWidth="1"/>
    <col min="12549" max="12549" width="9.85546875" style="126" customWidth="1"/>
    <col min="12550" max="12550" width="12.42578125" style="126" customWidth="1"/>
    <col min="12551" max="12552" width="13.5703125" style="126" customWidth="1"/>
    <col min="12553" max="12555" width="8.85546875" style="126" customWidth="1"/>
    <col min="12556" max="12561" width="10.7109375" style="126" customWidth="1"/>
    <col min="12562" max="12800" width="9.140625" style="126"/>
    <col min="12801" max="12801" width="12.7109375" style="126" customWidth="1"/>
    <col min="12802" max="12802" width="56.28515625" style="126" customWidth="1"/>
    <col min="12803" max="12803" width="25" style="126" customWidth="1"/>
    <col min="12804" max="12804" width="4.85546875" style="126" customWidth="1"/>
    <col min="12805" max="12805" width="9.85546875" style="126" customWidth="1"/>
    <col min="12806" max="12806" width="12.42578125" style="126" customWidth="1"/>
    <col min="12807" max="12808" width="13.5703125" style="126" customWidth="1"/>
    <col min="12809" max="12811" width="8.85546875" style="126" customWidth="1"/>
    <col min="12812" max="12817" width="10.7109375" style="126" customWidth="1"/>
    <col min="12818" max="13056" width="9.140625" style="126"/>
    <col min="13057" max="13057" width="12.7109375" style="126" customWidth="1"/>
    <col min="13058" max="13058" width="56.28515625" style="126" customWidth="1"/>
    <col min="13059" max="13059" width="25" style="126" customWidth="1"/>
    <col min="13060" max="13060" width="4.85546875" style="126" customWidth="1"/>
    <col min="13061" max="13061" width="9.85546875" style="126" customWidth="1"/>
    <col min="13062" max="13062" width="12.42578125" style="126" customWidth="1"/>
    <col min="13063" max="13064" width="13.5703125" style="126" customWidth="1"/>
    <col min="13065" max="13067" width="8.85546875" style="126" customWidth="1"/>
    <col min="13068" max="13073" width="10.7109375" style="126" customWidth="1"/>
    <col min="13074" max="13312" width="9.140625" style="126"/>
    <col min="13313" max="13313" width="12.7109375" style="126" customWidth="1"/>
    <col min="13314" max="13314" width="56.28515625" style="126" customWidth="1"/>
    <col min="13315" max="13315" width="25" style="126" customWidth="1"/>
    <col min="13316" max="13316" width="4.85546875" style="126" customWidth="1"/>
    <col min="13317" max="13317" width="9.85546875" style="126" customWidth="1"/>
    <col min="13318" max="13318" width="12.42578125" style="126" customWidth="1"/>
    <col min="13319" max="13320" width="13.5703125" style="126" customWidth="1"/>
    <col min="13321" max="13323" width="8.85546875" style="126" customWidth="1"/>
    <col min="13324" max="13329" width="10.7109375" style="126" customWidth="1"/>
    <col min="13330" max="13568" width="9.140625" style="126"/>
    <col min="13569" max="13569" width="12.7109375" style="126" customWidth="1"/>
    <col min="13570" max="13570" width="56.28515625" style="126" customWidth="1"/>
    <col min="13571" max="13571" width="25" style="126" customWidth="1"/>
    <col min="13572" max="13572" width="4.85546875" style="126" customWidth="1"/>
    <col min="13573" max="13573" width="9.85546875" style="126" customWidth="1"/>
    <col min="13574" max="13574" width="12.42578125" style="126" customWidth="1"/>
    <col min="13575" max="13576" width="13.5703125" style="126" customWidth="1"/>
    <col min="13577" max="13579" width="8.85546875" style="126" customWidth="1"/>
    <col min="13580" max="13585" width="10.7109375" style="126" customWidth="1"/>
    <col min="13586" max="13824" width="9.140625" style="126"/>
    <col min="13825" max="13825" width="12.7109375" style="126" customWidth="1"/>
    <col min="13826" max="13826" width="56.28515625" style="126" customWidth="1"/>
    <col min="13827" max="13827" width="25" style="126" customWidth="1"/>
    <col min="13828" max="13828" width="4.85546875" style="126" customWidth="1"/>
    <col min="13829" max="13829" width="9.85546875" style="126" customWidth="1"/>
    <col min="13830" max="13830" width="12.42578125" style="126" customWidth="1"/>
    <col min="13831" max="13832" width="13.5703125" style="126" customWidth="1"/>
    <col min="13833" max="13835" width="8.85546875" style="126" customWidth="1"/>
    <col min="13836" max="13841" width="10.7109375" style="126" customWidth="1"/>
    <col min="13842" max="14080" width="9.140625" style="126"/>
    <col min="14081" max="14081" width="12.7109375" style="126" customWidth="1"/>
    <col min="14082" max="14082" width="56.28515625" style="126" customWidth="1"/>
    <col min="14083" max="14083" width="25" style="126" customWidth="1"/>
    <col min="14084" max="14084" width="4.85546875" style="126" customWidth="1"/>
    <col min="14085" max="14085" width="9.85546875" style="126" customWidth="1"/>
    <col min="14086" max="14086" width="12.42578125" style="126" customWidth="1"/>
    <col min="14087" max="14088" width="13.5703125" style="126" customWidth="1"/>
    <col min="14089" max="14091" width="8.85546875" style="126" customWidth="1"/>
    <col min="14092" max="14097" width="10.7109375" style="126" customWidth="1"/>
    <col min="14098" max="14336" width="9.140625" style="126"/>
    <col min="14337" max="14337" width="12.7109375" style="126" customWidth="1"/>
    <col min="14338" max="14338" width="56.28515625" style="126" customWidth="1"/>
    <col min="14339" max="14339" width="25" style="126" customWidth="1"/>
    <col min="14340" max="14340" width="4.85546875" style="126" customWidth="1"/>
    <col min="14341" max="14341" width="9.85546875" style="126" customWidth="1"/>
    <col min="14342" max="14342" width="12.42578125" style="126" customWidth="1"/>
    <col min="14343" max="14344" width="13.5703125" style="126" customWidth="1"/>
    <col min="14345" max="14347" width="8.85546875" style="126" customWidth="1"/>
    <col min="14348" max="14353" width="10.7109375" style="126" customWidth="1"/>
    <col min="14354" max="14592" width="9.140625" style="126"/>
    <col min="14593" max="14593" width="12.7109375" style="126" customWidth="1"/>
    <col min="14594" max="14594" width="56.28515625" style="126" customWidth="1"/>
    <col min="14595" max="14595" width="25" style="126" customWidth="1"/>
    <col min="14596" max="14596" width="4.85546875" style="126" customWidth="1"/>
    <col min="14597" max="14597" width="9.85546875" style="126" customWidth="1"/>
    <col min="14598" max="14598" width="12.42578125" style="126" customWidth="1"/>
    <col min="14599" max="14600" width="13.5703125" style="126" customWidth="1"/>
    <col min="14601" max="14603" width="8.85546875" style="126" customWidth="1"/>
    <col min="14604" max="14609" width="10.7109375" style="126" customWidth="1"/>
    <col min="14610" max="14848" width="9.140625" style="126"/>
    <col min="14849" max="14849" width="12.7109375" style="126" customWidth="1"/>
    <col min="14850" max="14850" width="56.28515625" style="126" customWidth="1"/>
    <col min="14851" max="14851" width="25" style="126" customWidth="1"/>
    <col min="14852" max="14852" width="4.85546875" style="126" customWidth="1"/>
    <col min="14853" max="14853" width="9.85546875" style="126" customWidth="1"/>
    <col min="14854" max="14854" width="12.42578125" style="126" customWidth="1"/>
    <col min="14855" max="14856" width="13.5703125" style="126" customWidth="1"/>
    <col min="14857" max="14859" width="8.85546875" style="126" customWidth="1"/>
    <col min="14860" max="14865" width="10.7109375" style="126" customWidth="1"/>
    <col min="14866" max="15104" width="9.140625" style="126"/>
    <col min="15105" max="15105" width="12.7109375" style="126" customWidth="1"/>
    <col min="15106" max="15106" width="56.28515625" style="126" customWidth="1"/>
    <col min="15107" max="15107" width="25" style="126" customWidth="1"/>
    <col min="15108" max="15108" width="4.85546875" style="126" customWidth="1"/>
    <col min="15109" max="15109" width="9.85546875" style="126" customWidth="1"/>
    <col min="15110" max="15110" width="12.42578125" style="126" customWidth="1"/>
    <col min="15111" max="15112" width="13.5703125" style="126" customWidth="1"/>
    <col min="15113" max="15115" width="8.85546875" style="126" customWidth="1"/>
    <col min="15116" max="15121" width="10.7109375" style="126" customWidth="1"/>
    <col min="15122" max="15360" width="9.140625" style="126"/>
    <col min="15361" max="15361" width="12.7109375" style="126" customWidth="1"/>
    <col min="15362" max="15362" width="56.28515625" style="126" customWidth="1"/>
    <col min="15363" max="15363" width="25" style="126" customWidth="1"/>
    <col min="15364" max="15364" width="4.85546875" style="126" customWidth="1"/>
    <col min="15365" max="15365" width="9.85546875" style="126" customWidth="1"/>
    <col min="15366" max="15366" width="12.42578125" style="126" customWidth="1"/>
    <col min="15367" max="15368" width="13.5703125" style="126" customWidth="1"/>
    <col min="15369" max="15371" width="8.85546875" style="126" customWidth="1"/>
    <col min="15372" max="15377" width="10.7109375" style="126" customWidth="1"/>
    <col min="15378" max="15616" width="9.140625" style="126"/>
    <col min="15617" max="15617" width="12.7109375" style="126" customWidth="1"/>
    <col min="15618" max="15618" width="56.28515625" style="126" customWidth="1"/>
    <col min="15619" max="15619" width="25" style="126" customWidth="1"/>
    <col min="15620" max="15620" width="4.85546875" style="126" customWidth="1"/>
    <col min="15621" max="15621" width="9.85546875" style="126" customWidth="1"/>
    <col min="15622" max="15622" width="12.42578125" style="126" customWidth="1"/>
    <col min="15623" max="15624" width="13.5703125" style="126" customWidth="1"/>
    <col min="15625" max="15627" width="8.85546875" style="126" customWidth="1"/>
    <col min="15628" max="15633" width="10.7109375" style="126" customWidth="1"/>
    <col min="15634" max="15872" width="9.140625" style="126"/>
    <col min="15873" max="15873" width="12.7109375" style="126" customWidth="1"/>
    <col min="15874" max="15874" width="56.28515625" style="126" customWidth="1"/>
    <col min="15875" max="15875" width="25" style="126" customWidth="1"/>
    <col min="15876" max="15876" width="4.85546875" style="126" customWidth="1"/>
    <col min="15877" max="15877" width="9.85546875" style="126" customWidth="1"/>
    <col min="15878" max="15878" width="12.42578125" style="126" customWidth="1"/>
    <col min="15879" max="15880" width="13.5703125" style="126" customWidth="1"/>
    <col min="15881" max="15883" width="8.85546875" style="126" customWidth="1"/>
    <col min="15884" max="15889" width="10.7109375" style="126" customWidth="1"/>
    <col min="15890" max="16128" width="9.140625" style="126"/>
    <col min="16129" max="16129" width="12.7109375" style="126" customWidth="1"/>
    <col min="16130" max="16130" width="56.28515625" style="126" customWidth="1"/>
    <col min="16131" max="16131" width="25" style="126" customWidth="1"/>
    <col min="16132" max="16132" width="4.85546875" style="126" customWidth="1"/>
    <col min="16133" max="16133" width="9.85546875" style="126" customWidth="1"/>
    <col min="16134" max="16134" width="12.42578125" style="126" customWidth="1"/>
    <col min="16135" max="16136" width="13.5703125" style="126" customWidth="1"/>
    <col min="16137" max="16139" width="8.85546875" style="126" customWidth="1"/>
    <col min="16140" max="16145" width="10.7109375" style="126" customWidth="1"/>
    <col min="16146" max="16384" width="9.140625" style="126"/>
  </cols>
  <sheetData>
    <row r="1" spans="1:12" s="31" customFormat="1" ht="15">
      <c r="A1" s="286" t="s">
        <v>180</v>
      </c>
      <c r="B1" s="287"/>
      <c r="C1" s="287"/>
      <c r="D1" s="287"/>
      <c r="E1" s="287"/>
      <c r="F1" s="287"/>
      <c r="G1" s="288"/>
      <c r="H1" s="30"/>
      <c r="L1" s="32"/>
    </row>
    <row r="2" spans="1:12" s="31" customFormat="1">
      <c r="A2" s="33"/>
      <c r="B2" s="34"/>
      <c r="C2" s="35"/>
      <c r="D2" s="36"/>
      <c r="E2" s="37"/>
      <c r="F2" s="37"/>
      <c r="G2" s="38"/>
      <c r="H2" s="37"/>
    </row>
    <row r="3" spans="1:12" s="31" customFormat="1" ht="15">
      <c r="A3" s="33" t="s">
        <v>27</v>
      </c>
      <c r="B3" s="289" t="s">
        <v>28</v>
      </c>
      <c r="C3" s="289"/>
      <c r="D3" s="289"/>
      <c r="E3" s="289"/>
      <c r="F3" s="289"/>
      <c r="G3" s="290"/>
      <c r="H3" s="40"/>
    </row>
    <row r="4" spans="1:12" s="31" customFormat="1">
      <c r="A4" s="33" t="s">
        <v>29</v>
      </c>
      <c r="B4" s="291" t="s">
        <v>30</v>
      </c>
      <c r="C4" s="291"/>
      <c r="D4" s="291"/>
      <c r="E4" s="291"/>
      <c r="F4" s="291"/>
      <c r="G4" s="292"/>
      <c r="H4" s="37"/>
    </row>
    <row r="5" spans="1:12" s="31" customFormat="1">
      <c r="A5" s="33" t="s">
        <v>31</v>
      </c>
      <c r="B5" s="291" t="s">
        <v>180</v>
      </c>
      <c r="C5" s="291"/>
      <c r="D5" s="291"/>
      <c r="E5" s="291"/>
      <c r="F5" s="291"/>
      <c r="G5" s="292"/>
      <c r="H5" s="37"/>
    </row>
    <row r="6" spans="1:12" s="31" customFormat="1">
      <c r="A6" s="33" t="s">
        <v>32</v>
      </c>
      <c r="B6" s="42" t="s">
        <v>181</v>
      </c>
      <c r="C6" s="43"/>
      <c r="D6" s="36"/>
      <c r="E6" s="42"/>
      <c r="F6" s="37"/>
      <c r="G6" s="44"/>
      <c r="H6" s="37"/>
    </row>
    <row r="7" spans="1:12" s="31" customFormat="1">
      <c r="A7" s="45" t="s">
        <v>34</v>
      </c>
      <c r="B7" s="37"/>
      <c r="C7" s="46"/>
      <c r="D7" s="36"/>
      <c r="E7" s="42"/>
      <c r="F7" s="47" t="s">
        <v>35</v>
      </c>
      <c r="G7" s="48">
        <v>41618</v>
      </c>
      <c r="H7" s="37"/>
    </row>
    <row r="8" spans="1:12" s="31" customFormat="1" ht="14.25" customHeight="1">
      <c r="A8" s="33"/>
      <c r="B8" s="34" t="s">
        <v>182</v>
      </c>
      <c r="C8" s="35"/>
      <c r="D8" s="36"/>
      <c r="E8" s="42"/>
      <c r="F8" s="37"/>
      <c r="G8" s="38"/>
      <c r="H8" s="37"/>
    </row>
    <row r="9" spans="1:12" s="31" customFormat="1" ht="14.25" customHeight="1">
      <c r="A9" s="33"/>
      <c r="B9" s="34"/>
      <c r="C9" s="35"/>
      <c r="D9" s="36"/>
      <c r="E9" s="42"/>
      <c r="F9" s="37"/>
      <c r="G9" s="38"/>
      <c r="H9" s="37"/>
    </row>
    <row r="10" spans="1:12" s="31" customFormat="1">
      <c r="A10" s="45" t="s">
        <v>37</v>
      </c>
      <c r="B10" s="42" t="s">
        <v>38</v>
      </c>
      <c r="C10" s="43"/>
      <c r="D10" s="36"/>
      <c r="E10" s="42"/>
      <c r="F10" s="37"/>
      <c r="G10" s="38"/>
      <c r="H10" s="37"/>
    </row>
    <row r="11" spans="1:12" s="31" customFormat="1">
      <c r="A11" s="33"/>
      <c r="B11" s="34"/>
      <c r="C11" s="35"/>
      <c r="D11" s="36"/>
      <c r="E11" s="37"/>
      <c r="F11" s="37"/>
      <c r="G11" s="38"/>
      <c r="H11" s="37"/>
    </row>
    <row r="12" spans="1:12" s="56" customFormat="1" ht="13.5" thickBot="1">
      <c r="A12" s="49" t="s">
        <v>39</v>
      </c>
      <c r="B12" s="50" t="s">
        <v>40</v>
      </c>
      <c r="C12" s="51" t="s">
        <v>41</v>
      </c>
      <c r="D12" s="52" t="s">
        <v>42</v>
      </c>
      <c r="E12" s="53" t="s">
        <v>43</v>
      </c>
      <c r="F12" s="53" t="s">
        <v>44</v>
      </c>
      <c r="G12" s="54" t="s">
        <v>45</v>
      </c>
      <c r="H12" s="55"/>
    </row>
    <row r="13" spans="1:12" s="64" customFormat="1" ht="12">
      <c r="A13" s="57" t="s">
        <v>46</v>
      </c>
      <c r="B13" s="58" t="s">
        <v>47</v>
      </c>
      <c r="C13" s="59"/>
      <c r="D13" s="60"/>
      <c r="E13" s="61"/>
      <c r="F13" s="61"/>
      <c r="G13" s="62"/>
      <c r="H13" s="63"/>
    </row>
    <row r="14" spans="1:12" s="72" customFormat="1" ht="23.25" customHeight="1">
      <c r="A14" s="195">
        <v>175101101</v>
      </c>
      <c r="B14" s="196" t="s">
        <v>183</v>
      </c>
      <c r="C14" s="67" t="s">
        <v>184</v>
      </c>
      <c r="D14" s="68" t="s">
        <v>53</v>
      </c>
      <c r="E14" s="69">
        <v>0.24</v>
      </c>
      <c r="F14" s="69">
        <v>120</v>
      </c>
      <c r="G14" s="70">
        <f>SUM(E14*F14)</f>
        <v>28.799999999999997</v>
      </c>
      <c r="H14" s="71"/>
    </row>
    <row r="15" spans="1:12" s="89" customFormat="1" ht="9.75">
      <c r="A15" s="81"/>
      <c r="B15" s="78" t="s">
        <v>185</v>
      </c>
      <c r="C15" s="115"/>
      <c r="D15" s="84"/>
      <c r="E15" s="85"/>
      <c r="F15" s="86"/>
      <c r="G15" s="87"/>
      <c r="H15" s="88"/>
    </row>
    <row r="16" spans="1:12" s="72" customFormat="1">
      <c r="A16" s="65">
        <v>583373063</v>
      </c>
      <c r="B16" s="79" t="s">
        <v>186</v>
      </c>
      <c r="C16" s="80"/>
      <c r="D16" s="68" t="s">
        <v>53</v>
      </c>
      <c r="E16" s="69">
        <v>0.24</v>
      </c>
      <c r="F16" s="69">
        <v>473</v>
      </c>
      <c r="G16" s="70">
        <f>F16*E16</f>
        <v>113.52</v>
      </c>
      <c r="H16" s="71"/>
    </row>
    <row r="17" spans="1:8" s="89" customFormat="1" ht="9.75">
      <c r="A17" s="81"/>
      <c r="B17" s="82" t="s">
        <v>185</v>
      </c>
      <c r="C17" s="83"/>
      <c r="D17" s="84"/>
      <c r="E17" s="85"/>
      <c r="F17" s="86"/>
      <c r="G17" s="87"/>
      <c r="H17" s="88"/>
    </row>
    <row r="18" spans="1:8" s="72" customFormat="1">
      <c r="A18" s="65">
        <v>132301401</v>
      </c>
      <c r="B18" s="79" t="s">
        <v>187</v>
      </c>
      <c r="C18" s="80"/>
      <c r="D18" s="68" t="s">
        <v>53</v>
      </c>
      <c r="E18" s="69">
        <v>0.85680000000000001</v>
      </c>
      <c r="F18" s="69">
        <v>1020</v>
      </c>
      <c r="G18" s="70">
        <f>F18*E18</f>
        <v>873.93600000000004</v>
      </c>
      <c r="H18" s="71"/>
    </row>
    <row r="19" spans="1:8" s="89" customFormat="1" ht="9.75">
      <c r="A19" s="81"/>
      <c r="B19" s="82" t="s">
        <v>188</v>
      </c>
      <c r="C19" s="83"/>
      <c r="D19" s="84"/>
      <c r="E19" s="85"/>
      <c r="F19" s="86"/>
      <c r="G19" s="87"/>
      <c r="H19" s="88"/>
    </row>
    <row r="20" spans="1:8" s="72" customFormat="1">
      <c r="A20" s="65">
        <v>139711101</v>
      </c>
      <c r="B20" s="79" t="s">
        <v>189</v>
      </c>
      <c r="C20" s="80"/>
      <c r="D20" s="68" t="s">
        <v>53</v>
      </c>
      <c r="E20" s="69">
        <v>6.2625000000000002</v>
      </c>
      <c r="F20" s="69">
        <v>720</v>
      </c>
      <c r="G20" s="70">
        <f>F20*E20</f>
        <v>4509</v>
      </c>
      <c r="H20" s="71"/>
    </row>
    <row r="21" spans="1:8" s="89" customFormat="1" ht="9.75">
      <c r="A21" s="81"/>
      <c r="B21" s="82" t="s">
        <v>190</v>
      </c>
      <c r="C21" s="83"/>
      <c r="D21" s="84"/>
      <c r="E21" s="85"/>
      <c r="F21" s="86"/>
      <c r="G21" s="87"/>
      <c r="H21" s="88"/>
    </row>
    <row r="22" spans="1:8" s="72" customFormat="1">
      <c r="A22" s="65">
        <v>161101501</v>
      </c>
      <c r="B22" s="79" t="s">
        <v>191</v>
      </c>
      <c r="C22" s="80"/>
      <c r="D22" s="68" t="s">
        <v>53</v>
      </c>
      <c r="E22" s="69">
        <f>E20+E18</f>
        <v>7.1193</v>
      </c>
      <c r="F22" s="69">
        <v>302</v>
      </c>
      <c r="G22" s="70">
        <f>F22*E22</f>
        <v>2150.0286000000001</v>
      </c>
      <c r="H22" s="71"/>
    </row>
    <row r="23" spans="1:8" s="89" customFormat="1" ht="9.75">
      <c r="A23" s="81"/>
      <c r="B23" s="82" t="s">
        <v>190</v>
      </c>
      <c r="C23" s="83"/>
      <c r="D23" s="84"/>
      <c r="E23" s="85"/>
      <c r="F23" s="86"/>
      <c r="G23" s="87"/>
      <c r="H23" s="88"/>
    </row>
    <row r="24" spans="1:8" s="72" customFormat="1" ht="22.5">
      <c r="A24" s="65">
        <v>162201201</v>
      </c>
      <c r="B24" s="66" t="s">
        <v>61</v>
      </c>
      <c r="C24" s="67" t="s">
        <v>192</v>
      </c>
      <c r="D24" s="68" t="s">
        <v>53</v>
      </c>
      <c r="E24" s="69">
        <f>E22</f>
        <v>7.1193</v>
      </c>
      <c r="F24" s="69">
        <v>155</v>
      </c>
      <c r="G24" s="70">
        <f>SUM(E24*F24)</f>
        <v>1103.4915000000001</v>
      </c>
      <c r="H24" s="71"/>
    </row>
    <row r="25" spans="1:8" s="89" customFormat="1" ht="9.75">
      <c r="A25" s="81"/>
      <c r="B25" s="82" t="s">
        <v>190</v>
      </c>
      <c r="C25" s="83"/>
      <c r="D25" s="84"/>
      <c r="E25" s="85"/>
      <c r="F25" s="86"/>
      <c r="G25" s="87"/>
      <c r="H25" s="88"/>
    </row>
    <row r="26" spans="1:8" s="72" customFormat="1" ht="22.5">
      <c r="A26" s="65">
        <v>162201209</v>
      </c>
      <c r="B26" s="66" t="s">
        <v>68</v>
      </c>
      <c r="C26" s="67" t="s">
        <v>192</v>
      </c>
      <c r="D26" s="68" t="s">
        <v>53</v>
      </c>
      <c r="E26" s="69">
        <f>3*E22</f>
        <v>21.357900000000001</v>
      </c>
      <c r="F26" s="69">
        <v>144</v>
      </c>
      <c r="G26" s="70">
        <f>SUM(E26*F26)</f>
        <v>3075.5376000000001</v>
      </c>
      <c r="H26" s="71"/>
    </row>
    <row r="27" spans="1:8" s="72" customFormat="1">
      <c r="A27" s="65">
        <v>167101101</v>
      </c>
      <c r="B27" s="66" t="s">
        <v>100</v>
      </c>
      <c r="C27" s="67"/>
      <c r="D27" s="68" t="s">
        <v>53</v>
      </c>
      <c r="E27" s="69">
        <f>E22</f>
        <v>7.1193</v>
      </c>
      <c r="F27" s="69">
        <v>86</v>
      </c>
      <c r="G27" s="70">
        <f>SUM(E27*F27)</f>
        <v>612.25980000000004</v>
      </c>
      <c r="H27" s="71"/>
    </row>
    <row r="28" spans="1:8" s="72" customFormat="1">
      <c r="A28" s="65" t="s">
        <v>102</v>
      </c>
      <c r="B28" s="66" t="s">
        <v>76</v>
      </c>
      <c r="C28" s="67"/>
      <c r="D28" s="68" t="s">
        <v>53</v>
      </c>
      <c r="E28" s="69">
        <f>E22</f>
        <v>7.1193</v>
      </c>
      <c r="F28" s="69">
        <v>135</v>
      </c>
      <c r="G28" s="70">
        <f>SUM(E28*F28)</f>
        <v>961.10550000000001</v>
      </c>
      <c r="H28" s="71"/>
    </row>
    <row r="29" spans="1:8" s="72" customFormat="1">
      <c r="A29" s="65">
        <v>171201201</v>
      </c>
      <c r="B29" s="66" t="s">
        <v>87</v>
      </c>
      <c r="C29" s="67"/>
      <c r="D29" s="68" t="s">
        <v>53</v>
      </c>
      <c r="E29" s="69">
        <f>E22</f>
        <v>7.1193</v>
      </c>
      <c r="F29" s="69">
        <v>15</v>
      </c>
      <c r="G29" s="70">
        <f>SUM(E29*F29)</f>
        <v>106.7895</v>
      </c>
      <c r="H29" s="71"/>
    </row>
    <row r="30" spans="1:8" s="72" customFormat="1">
      <c r="A30" s="65">
        <v>171201207</v>
      </c>
      <c r="B30" s="66" t="s">
        <v>89</v>
      </c>
      <c r="C30" s="67"/>
      <c r="D30" s="68" t="s">
        <v>53</v>
      </c>
      <c r="E30" s="69">
        <f>E22</f>
        <v>7.1193</v>
      </c>
      <c r="F30" s="69">
        <v>150</v>
      </c>
      <c r="G30" s="70">
        <f>SUM(E30*F30)</f>
        <v>1067.895</v>
      </c>
      <c r="H30" s="71"/>
    </row>
    <row r="31" spans="1:8" s="98" customFormat="1" ht="12">
      <c r="A31" s="197" t="s">
        <v>105</v>
      </c>
      <c r="B31" s="91" t="s">
        <v>106</v>
      </c>
      <c r="C31" s="92"/>
      <c r="D31" s="93"/>
      <c r="E31" s="94"/>
      <c r="F31" s="95"/>
      <c r="G31" s="96">
        <f>SUM(G14:G30)</f>
        <v>14602.363500000001</v>
      </c>
      <c r="H31" s="71"/>
    </row>
    <row r="32" spans="1:8" s="107" customFormat="1">
      <c r="A32" s="198"/>
      <c r="B32" s="100"/>
      <c r="C32" s="101"/>
      <c r="D32" s="102"/>
      <c r="E32" s="103"/>
      <c r="F32" s="104"/>
      <c r="G32" s="105"/>
      <c r="H32" s="106"/>
    </row>
    <row r="33" spans="1:8" s="98" customFormat="1" ht="12">
      <c r="A33" s="108" t="s">
        <v>107</v>
      </c>
      <c r="B33" s="109" t="s">
        <v>108</v>
      </c>
      <c r="C33" s="110"/>
      <c r="D33" s="111"/>
      <c r="E33" s="112"/>
      <c r="F33" s="112"/>
      <c r="G33" s="113"/>
      <c r="H33" s="114"/>
    </row>
    <row r="34" spans="1:8" s="72" customFormat="1" ht="22.5">
      <c r="A34" s="65">
        <v>212752213</v>
      </c>
      <c r="B34" s="66" t="s">
        <v>193</v>
      </c>
      <c r="C34" s="67"/>
      <c r="D34" s="68" t="s">
        <v>194</v>
      </c>
      <c r="E34" s="69">
        <v>6</v>
      </c>
      <c r="F34" s="69">
        <v>105</v>
      </c>
      <c r="G34" s="70">
        <f>F34*E34</f>
        <v>630</v>
      </c>
      <c r="H34" s="71"/>
    </row>
    <row r="35" spans="1:8" s="89" customFormat="1" ht="9.75">
      <c r="A35" s="81"/>
      <c r="B35" s="78" t="s">
        <v>195</v>
      </c>
      <c r="C35" s="115"/>
      <c r="D35" s="84"/>
      <c r="E35" s="85"/>
      <c r="F35" s="86"/>
      <c r="G35" s="87"/>
      <c r="H35" s="88"/>
    </row>
    <row r="36" spans="1:8" s="72" customFormat="1">
      <c r="A36" s="65">
        <v>212752250</v>
      </c>
      <c r="B36" s="66" t="s">
        <v>196</v>
      </c>
      <c r="C36" s="67"/>
      <c r="D36" s="68" t="s">
        <v>93</v>
      </c>
      <c r="E36" s="69">
        <v>7.2</v>
      </c>
      <c r="F36" s="69">
        <v>40</v>
      </c>
      <c r="G36" s="70">
        <f>F36*E36</f>
        <v>288</v>
      </c>
      <c r="H36" s="71"/>
    </row>
    <row r="37" spans="1:8" s="89" customFormat="1" ht="9.75">
      <c r="A37" s="199"/>
      <c r="B37" s="200" t="s">
        <v>197</v>
      </c>
      <c r="C37" s="201"/>
      <c r="D37" s="202"/>
      <c r="E37" s="203"/>
      <c r="F37" s="204"/>
      <c r="G37" s="205"/>
      <c r="H37" s="88"/>
    </row>
    <row r="38" spans="1:8" s="72" customFormat="1" ht="22.5">
      <c r="A38" s="65">
        <v>215901101</v>
      </c>
      <c r="B38" s="66" t="s">
        <v>198</v>
      </c>
      <c r="C38" s="67"/>
      <c r="D38" s="68" t="s">
        <v>93</v>
      </c>
      <c r="E38" s="69">
        <v>24.285</v>
      </c>
      <c r="F38" s="69">
        <v>7</v>
      </c>
      <c r="G38" s="70">
        <f>F38*E38</f>
        <v>169.995</v>
      </c>
      <c r="H38" s="71"/>
    </row>
    <row r="39" spans="1:8" s="89" customFormat="1" ht="9.75">
      <c r="A39" s="206"/>
      <c r="B39" s="207" t="s">
        <v>199</v>
      </c>
      <c r="C39" s="208"/>
      <c r="D39" s="209"/>
      <c r="E39" s="210"/>
      <c r="F39" s="88"/>
      <c r="G39" s="211"/>
      <c r="H39" s="88"/>
    </row>
    <row r="40" spans="1:8" s="72" customFormat="1" ht="22.5">
      <c r="A40" s="65">
        <v>271532212</v>
      </c>
      <c r="B40" s="66" t="s">
        <v>200</v>
      </c>
      <c r="C40" s="67"/>
      <c r="D40" s="68" t="s">
        <v>53</v>
      </c>
      <c r="E40" s="69">
        <v>3.6429999999999998</v>
      </c>
      <c r="F40" s="69">
        <v>850</v>
      </c>
      <c r="G40" s="70">
        <f>F40*E40</f>
        <v>3096.5499999999997</v>
      </c>
      <c r="H40" s="71"/>
    </row>
    <row r="41" spans="1:8" s="89" customFormat="1" ht="9.75">
      <c r="A41" s="206"/>
      <c r="B41" s="207" t="s">
        <v>201</v>
      </c>
      <c r="C41" s="208"/>
      <c r="D41" s="209"/>
      <c r="E41" s="210"/>
      <c r="F41" s="88"/>
      <c r="G41" s="211"/>
      <c r="H41" s="88"/>
    </row>
    <row r="42" spans="1:8" s="72" customFormat="1">
      <c r="A42" s="65">
        <v>272351215</v>
      </c>
      <c r="B42" s="66" t="s">
        <v>202</v>
      </c>
      <c r="C42" s="67"/>
      <c r="D42" s="68" t="s">
        <v>93</v>
      </c>
      <c r="E42" s="69">
        <v>1.7130000000000001</v>
      </c>
      <c r="F42" s="69">
        <v>300</v>
      </c>
      <c r="G42" s="70">
        <f>F42*E42</f>
        <v>513.9</v>
      </c>
      <c r="H42" s="71"/>
    </row>
    <row r="43" spans="1:8" s="89" customFormat="1" ht="9.75">
      <c r="A43" s="206"/>
      <c r="B43" s="207" t="s">
        <v>203</v>
      </c>
      <c r="C43" s="208"/>
      <c r="D43" s="209"/>
      <c r="E43" s="210"/>
      <c r="F43" s="88"/>
      <c r="G43" s="211"/>
      <c r="H43" s="88"/>
    </row>
    <row r="44" spans="1:8" s="72" customFormat="1">
      <c r="A44" s="65">
        <v>272351216</v>
      </c>
      <c r="B44" s="66" t="s">
        <v>204</v>
      </c>
      <c r="C44" s="67"/>
      <c r="D44" s="68" t="s">
        <v>93</v>
      </c>
      <c r="E44" s="69">
        <v>1.7130000000000001</v>
      </c>
      <c r="F44" s="69">
        <v>105</v>
      </c>
      <c r="G44" s="70">
        <f>F44*E44</f>
        <v>179.86500000000001</v>
      </c>
      <c r="H44" s="71"/>
    </row>
    <row r="45" spans="1:8" s="89" customFormat="1" ht="9.75">
      <c r="A45" s="206"/>
      <c r="B45" s="207" t="s">
        <v>203</v>
      </c>
      <c r="C45" s="208"/>
      <c r="D45" s="209"/>
      <c r="E45" s="210"/>
      <c r="F45" s="88"/>
      <c r="G45" s="211"/>
      <c r="H45" s="88"/>
    </row>
    <row r="46" spans="1:8" s="72" customFormat="1">
      <c r="A46" s="65">
        <v>272361821</v>
      </c>
      <c r="B46" s="66" t="s">
        <v>205</v>
      </c>
      <c r="C46" s="67"/>
      <c r="D46" s="68" t="s">
        <v>135</v>
      </c>
      <c r="E46" s="69">
        <v>0.2</v>
      </c>
      <c r="F46" s="69">
        <v>18990</v>
      </c>
      <c r="G46" s="70">
        <f>F46*E46</f>
        <v>3798</v>
      </c>
      <c r="H46" s="71"/>
    </row>
    <row r="47" spans="1:8" s="72" customFormat="1">
      <c r="A47" s="65">
        <v>279311116</v>
      </c>
      <c r="B47" s="66" t="s">
        <v>206</v>
      </c>
      <c r="C47" s="67"/>
      <c r="D47" s="68" t="s">
        <v>53</v>
      </c>
      <c r="E47" s="69">
        <v>0.85699999999999998</v>
      </c>
      <c r="F47" s="69">
        <v>4032</v>
      </c>
      <c r="G47" s="70">
        <f>F47*E47</f>
        <v>3455.424</v>
      </c>
      <c r="H47" s="71"/>
    </row>
    <row r="48" spans="1:8" s="89" customFormat="1" ht="11.25">
      <c r="A48" s="206"/>
      <c r="B48" s="207" t="s">
        <v>188</v>
      </c>
      <c r="C48" s="208"/>
      <c r="D48" s="209"/>
      <c r="E48" s="210"/>
      <c r="F48" s="88"/>
      <c r="G48" s="211"/>
      <c r="H48" s="71"/>
    </row>
    <row r="49" spans="1:8" s="64" customFormat="1" ht="12">
      <c r="A49" s="197" t="s">
        <v>105</v>
      </c>
      <c r="B49" s="91" t="s">
        <v>112</v>
      </c>
      <c r="C49" s="92"/>
      <c r="D49" s="116"/>
      <c r="E49" s="117"/>
      <c r="F49" s="118"/>
      <c r="G49" s="119">
        <f>SUM(G34:G47)</f>
        <v>12131.734</v>
      </c>
      <c r="H49" s="97"/>
    </row>
    <row r="50" spans="1:8" s="107" customFormat="1">
      <c r="A50" s="198"/>
      <c r="B50" s="100"/>
      <c r="C50" s="101"/>
      <c r="D50" s="102"/>
      <c r="E50" s="103"/>
      <c r="F50" s="104"/>
      <c r="G50" s="105"/>
      <c r="H50" s="106"/>
    </row>
    <row r="51" spans="1:8" s="98" customFormat="1" ht="12">
      <c r="A51" s="108" t="s">
        <v>207</v>
      </c>
      <c r="B51" s="109" t="s">
        <v>208</v>
      </c>
      <c r="C51" s="110"/>
      <c r="D51" s="111"/>
      <c r="E51" s="112"/>
      <c r="F51" s="112"/>
      <c r="G51" s="113"/>
      <c r="H51" s="114"/>
    </row>
    <row r="52" spans="1:8" s="72" customFormat="1">
      <c r="A52" s="65">
        <v>310238211</v>
      </c>
      <c r="B52" s="66" t="s">
        <v>209</v>
      </c>
      <c r="C52" s="67"/>
      <c r="D52" s="68" t="s">
        <v>93</v>
      </c>
      <c r="E52" s="69">
        <v>2.6</v>
      </c>
      <c r="F52" s="69">
        <v>3897</v>
      </c>
      <c r="G52" s="70">
        <f>F52*E52</f>
        <v>10132.200000000001</v>
      </c>
      <c r="H52" s="71"/>
    </row>
    <row r="53" spans="1:8" s="89" customFormat="1" ht="9.75">
      <c r="A53" s="81"/>
      <c r="B53" s="78" t="s">
        <v>210</v>
      </c>
      <c r="C53" s="115"/>
      <c r="D53" s="84"/>
      <c r="E53" s="85"/>
      <c r="F53" s="86"/>
      <c r="G53" s="87"/>
      <c r="H53" s="88"/>
    </row>
    <row r="54" spans="1:8" s="72" customFormat="1">
      <c r="A54" s="65" t="s">
        <v>211</v>
      </c>
      <c r="B54" s="66" t="s">
        <v>212</v>
      </c>
      <c r="C54" s="67"/>
      <c r="D54" s="68" t="s">
        <v>138</v>
      </c>
      <c r="E54" s="69">
        <v>1</v>
      </c>
      <c r="F54" s="69">
        <v>9500</v>
      </c>
      <c r="G54" s="70">
        <f>F54*E54</f>
        <v>9500</v>
      </c>
      <c r="H54" s="71"/>
    </row>
    <row r="55" spans="1:8" s="72" customFormat="1">
      <c r="A55" s="65" t="s">
        <v>213</v>
      </c>
      <c r="B55" s="66" t="s">
        <v>214</v>
      </c>
      <c r="C55" s="67"/>
      <c r="D55" s="68" t="s">
        <v>93</v>
      </c>
      <c r="E55" s="69">
        <v>5</v>
      </c>
      <c r="F55" s="69">
        <v>659</v>
      </c>
      <c r="G55" s="70">
        <f>F55*E55</f>
        <v>3295</v>
      </c>
      <c r="H55" s="71"/>
    </row>
    <row r="56" spans="1:8" s="89" customFormat="1" ht="9.75">
      <c r="A56" s="81"/>
      <c r="B56" s="78" t="s">
        <v>215</v>
      </c>
      <c r="C56" s="115"/>
      <c r="D56" s="84"/>
      <c r="E56" s="85"/>
      <c r="F56" s="86"/>
      <c r="G56" s="87"/>
      <c r="H56" s="88"/>
    </row>
    <row r="57" spans="1:8" s="72" customFormat="1">
      <c r="A57" s="65">
        <v>3490001</v>
      </c>
      <c r="B57" s="66" t="s">
        <v>216</v>
      </c>
      <c r="C57" s="67"/>
      <c r="D57" s="68" t="s">
        <v>93</v>
      </c>
      <c r="E57" s="69">
        <v>54.233999999999995</v>
      </c>
      <c r="F57" s="69">
        <v>150</v>
      </c>
      <c r="G57" s="70">
        <f>F57*E57</f>
        <v>8135.0999999999995</v>
      </c>
      <c r="H57" s="71"/>
    </row>
    <row r="58" spans="1:8" s="89" customFormat="1" ht="9.75">
      <c r="A58" s="81"/>
      <c r="B58" s="78" t="s">
        <v>217</v>
      </c>
      <c r="C58" s="115"/>
      <c r="D58" s="84"/>
      <c r="E58" s="85"/>
      <c r="F58" s="86"/>
      <c r="G58" s="87"/>
      <c r="H58" s="88"/>
    </row>
    <row r="59" spans="1:8" s="72" customFormat="1">
      <c r="A59" s="65">
        <v>3490002</v>
      </c>
      <c r="B59" s="66" t="s">
        <v>218</v>
      </c>
      <c r="C59" s="67"/>
      <c r="D59" s="68" t="s">
        <v>93</v>
      </c>
      <c r="E59" s="69">
        <v>54.233999999999995</v>
      </c>
      <c r="F59" s="69">
        <v>200</v>
      </c>
      <c r="G59" s="70">
        <f>F59*E59</f>
        <v>10846.8</v>
      </c>
      <c r="H59" s="71"/>
    </row>
    <row r="60" spans="1:8" s="89" customFormat="1" ht="9.75">
      <c r="A60" s="81"/>
      <c r="B60" s="78" t="s">
        <v>217</v>
      </c>
      <c r="C60" s="115"/>
      <c r="D60" s="84"/>
      <c r="E60" s="85"/>
      <c r="F60" s="86"/>
      <c r="G60" s="87"/>
      <c r="H60" s="88"/>
    </row>
    <row r="61" spans="1:8" s="64" customFormat="1" ht="12">
      <c r="A61" s="197" t="s">
        <v>105</v>
      </c>
      <c r="B61" s="91" t="s">
        <v>219</v>
      </c>
      <c r="C61" s="92"/>
      <c r="D61" s="116"/>
      <c r="E61" s="117"/>
      <c r="F61" s="118"/>
      <c r="G61" s="119">
        <f>SUM(G52:G60)</f>
        <v>41909.1</v>
      </c>
      <c r="H61" s="97"/>
    </row>
    <row r="62" spans="1:8" s="107" customFormat="1">
      <c r="A62" s="198"/>
      <c r="B62" s="100"/>
      <c r="C62" s="101"/>
      <c r="D62" s="102"/>
      <c r="E62" s="103"/>
      <c r="F62" s="104"/>
      <c r="G62" s="105"/>
      <c r="H62" s="106"/>
    </row>
    <row r="63" spans="1:8" s="98" customFormat="1" ht="12">
      <c r="A63" s="108" t="s">
        <v>220</v>
      </c>
      <c r="B63" s="109" t="s">
        <v>221</v>
      </c>
      <c r="C63" s="110"/>
      <c r="D63" s="111"/>
      <c r="E63" s="112"/>
      <c r="F63" s="112"/>
      <c r="G63" s="113"/>
      <c r="H63" s="114"/>
    </row>
    <row r="64" spans="1:8" s="72" customFormat="1">
      <c r="A64" s="65">
        <v>612473101</v>
      </c>
      <c r="B64" s="66" t="s">
        <v>222</v>
      </c>
      <c r="C64" s="67"/>
      <c r="D64" s="68" t="s">
        <v>93</v>
      </c>
      <c r="E64" s="69">
        <v>54.233999999999995</v>
      </c>
      <c r="F64" s="69">
        <v>140</v>
      </c>
      <c r="G64" s="70">
        <f>F64*E64</f>
        <v>7592.7599999999993</v>
      </c>
      <c r="H64" s="71"/>
    </row>
    <row r="65" spans="1:8" s="89" customFormat="1" ht="9.75">
      <c r="A65" s="81"/>
      <c r="B65" s="78" t="s">
        <v>217</v>
      </c>
      <c r="C65" s="115"/>
      <c r="D65" s="84"/>
      <c r="E65" s="85"/>
      <c r="F65" s="86"/>
      <c r="G65" s="87"/>
      <c r="H65" s="88"/>
    </row>
    <row r="66" spans="1:8" s="72" customFormat="1">
      <c r="A66" s="65" t="s">
        <v>223</v>
      </c>
      <c r="B66" s="66" t="s">
        <v>224</v>
      </c>
      <c r="C66" s="67"/>
      <c r="D66" s="68" t="s">
        <v>93</v>
      </c>
      <c r="E66" s="69">
        <v>5</v>
      </c>
      <c r="F66" s="69">
        <v>1800</v>
      </c>
      <c r="G66" s="70">
        <f>F66*E66</f>
        <v>9000</v>
      </c>
      <c r="H66" s="71"/>
    </row>
    <row r="67" spans="1:8" s="89" customFormat="1" ht="9.75">
      <c r="A67" s="81"/>
      <c r="B67" s="78" t="s">
        <v>215</v>
      </c>
      <c r="C67" s="115"/>
      <c r="D67" s="84"/>
      <c r="E67" s="85"/>
      <c r="F67" s="86"/>
      <c r="G67" s="87"/>
      <c r="H67" s="88"/>
    </row>
    <row r="68" spans="1:8" s="72" customFormat="1" ht="22.5">
      <c r="A68" s="65" t="s">
        <v>225</v>
      </c>
      <c r="B68" s="66" t="s">
        <v>226</v>
      </c>
      <c r="C68" s="67"/>
      <c r="D68" s="68" t="s">
        <v>93</v>
      </c>
      <c r="E68" s="69">
        <v>54.233999999999995</v>
      </c>
      <c r="F68" s="69">
        <v>280</v>
      </c>
      <c r="G68" s="70">
        <f>F68*E68</f>
        <v>15185.519999999999</v>
      </c>
      <c r="H68" s="71"/>
    </row>
    <row r="69" spans="1:8" s="89" customFormat="1" ht="9.75">
      <c r="A69" s="81"/>
      <c r="B69" s="78" t="s">
        <v>217</v>
      </c>
      <c r="C69" s="115"/>
      <c r="D69" s="84"/>
      <c r="E69" s="85"/>
      <c r="F69" s="86"/>
      <c r="G69" s="87"/>
      <c r="H69" s="88"/>
    </row>
    <row r="70" spans="1:8" s="72" customFormat="1" ht="22.5">
      <c r="A70" s="65" t="s">
        <v>227</v>
      </c>
      <c r="B70" s="66" t="s">
        <v>228</v>
      </c>
      <c r="C70" s="67"/>
      <c r="D70" s="68" t="s">
        <v>229</v>
      </c>
      <c r="E70" s="69">
        <v>4.5</v>
      </c>
      <c r="F70" s="69">
        <v>1120</v>
      </c>
      <c r="G70" s="70">
        <f>F70*E70</f>
        <v>5040</v>
      </c>
      <c r="H70" s="71"/>
    </row>
    <row r="71" spans="1:8" s="89" customFormat="1" ht="9.75">
      <c r="A71" s="81"/>
      <c r="B71" s="78" t="s">
        <v>230</v>
      </c>
      <c r="C71" s="115"/>
      <c r="D71" s="84"/>
      <c r="E71" s="85"/>
      <c r="F71" s="86"/>
      <c r="G71" s="87"/>
      <c r="H71" s="88"/>
    </row>
    <row r="72" spans="1:8" s="72" customFormat="1" ht="22.5">
      <c r="A72" s="65">
        <v>600100321</v>
      </c>
      <c r="B72" s="66" t="s">
        <v>231</v>
      </c>
      <c r="C72" s="67"/>
      <c r="D72" s="68" t="s">
        <v>229</v>
      </c>
      <c r="E72" s="69">
        <v>2.88</v>
      </c>
      <c r="F72" s="69">
        <v>6800</v>
      </c>
      <c r="G72" s="70">
        <f>F72*E72</f>
        <v>19584</v>
      </c>
      <c r="H72" s="71"/>
    </row>
    <row r="73" spans="1:8" s="89" customFormat="1" ht="9.75">
      <c r="A73" s="81"/>
      <c r="B73" s="78" t="s">
        <v>232</v>
      </c>
      <c r="C73" s="115"/>
      <c r="D73" s="84"/>
      <c r="E73" s="85"/>
      <c r="F73" s="86"/>
      <c r="G73" s="87"/>
      <c r="H73" s="88"/>
    </row>
    <row r="74" spans="1:8" s="89" customFormat="1" ht="22.5">
      <c r="A74" s="65" t="s">
        <v>233</v>
      </c>
      <c r="B74" s="66" t="s">
        <v>234</v>
      </c>
      <c r="C74" s="67" t="s">
        <v>235</v>
      </c>
      <c r="D74" s="68" t="s">
        <v>229</v>
      </c>
      <c r="E74" s="69">
        <v>4.7</v>
      </c>
      <c r="F74" s="69">
        <v>1100</v>
      </c>
      <c r="G74" s="70">
        <f>F74*E74</f>
        <v>5170</v>
      </c>
      <c r="H74" s="88"/>
    </row>
    <row r="75" spans="1:8" s="64" customFormat="1" ht="12">
      <c r="A75" s="197" t="s">
        <v>105</v>
      </c>
      <c r="B75" s="91" t="s">
        <v>236</v>
      </c>
      <c r="C75" s="92"/>
      <c r="D75" s="116"/>
      <c r="E75" s="117"/>
      <c r="F75" s="118"/>
      <c r="G75" s="119">
        <f>SUM(G64:G74)</f>
        <v>61572.28</v>
      </c>
      <c r="H75" s="97"/>
    </row>
    <row r="76" spans="1:8" s="107" customFormat="1">
      <c r="A76" s="198"/>
      <c r="B76" s="100"/>
      <c r="C76" s="101"/>
      <c r="D76" s="102"/>
      <c r="E76" s="103"/>
      <c r="F76" s="104"/>
      <c r="G76" s="105"/>
      <c r="H76" s="106"/>
    </row>
    <row r="77" spans="1:8" s="98" customFormat="1" ht="12">
      <c r="A77" s="108" t="s">
        <v>124</v>
      </c>
      <c r="B77" s="109" t="s">
        <v>125</v>
      </c>
      <c r="C77" s="110"/>
      <c r="D77" s="111"/>
      <c r="E77" s="112"/>
      <c r="F77" s="112"/>
      <c r="G77" s="113"/>
      <c r="H77" s="114"/>
    </row>
    <row r="78" spans="1:8" s="72" customFormat="1">
      <c r="A78" s="65" t="s">
        <v>237</v>
      </c>
      <c r="B78" s="66" t="s">
        <v>238</v>
      </c>
      <c r="C78" s="67"/>
      <c r="D78" s="68" t="s">
        <v>93</v>
      </c>
      <c r="E78" s="69">
        <v>54.233999999999995</v>
      </c>
      <c r="F78" s="69">
        <v>41</v>
      </c>
      <c r="G78" s="70">
        <f>F78*E78</f>
        <v>2223.5939999999996</v>
      </c>
      <c r="H78" s="71"/>
    </row>
    <row r="79" spans="1:8" s="89" customFormat="1" ht="9.75">
      <c r="A79" s="81"/>
      <c r="B79" s="78" t="s">
        <v>217</v>
      </c>
      <c r="C79" s="115"/>
      <c r="D79" s="84"/>
      <c r="E79" s="85"/>
      <c r="F79" s="86"/>
      <c r="G79" s="87"/>
      <c r="H79" s="88"/>
    </row>
    <row r="80" spans="1:8" s="72" customFormat="1">
      <c r="A80" s="65">
        <v>97801</v>
      </c>
      <c r="B80" s="66" t="s">
        <v>239</v>
      </c>
      <c r="C80" s="67"/>
      <c r="D80" s="68" t="s">
        <v>93</v>
      </c>
      <c r="E80" s="69">
        <v>54.233999999999995</v>
      </c>
      <c r="F80" s="69">
        <v>180</v>
      </c>
      <c r="G80" s="70">
        <f>F80*E80</f>
        <v>9762.119999999999</v>
      </c>
      <c r="H80" s="71"/>
    </row>
    <row r="81" spans="1:8" s="89" customFormat="1" ht="9.75">
      <c r="A81" s="81"/>
      <c r="B81" s="78" t="s">
        <v>217</v>
      </c>
      <c r="C81" s="115"/>
      <c r="D81" s="84"/>
      <c r="E81" s="85"/>
      <c r="F81" s="86"/>
      <c r="G81" s="87"/>
      <c r="H81" s="88"/>
    </row>
    <row r="82" spans="1:8" s="72" customFormat="1" ht="22.5">
      <c r="A82" s="65" t="s">
        <v>240</v>
      </c>
      <c r="B82" s="66" t="s">
        <v>241</v>
      </c>
      <c r="C82" s="67"/>
      <c r="D82" s="68" t="s">
        <v>53</v>
      </c>
      <c r="E82" s="69">
        <v>0.81</v>
      </c>
      <c r="F82" s="69">
        <v>1028</v>
      </c>
      <c r="G82" s="70">
        <f>F82*E82</f>
        <v>832.68000000000006</v>
      </c>
      <c r="H82" s="71"/>
    </row>
    <row r="83" spans="1:8" s="89" customFormat="1" ht="9.75">
      <c r="A83" s="81"/>
      <c r="B83" s="78" t="s">
        <v>242</v>
      </c>
      <c r="C83" s="115"/>
      <c r="D83" s="84"/>
      <c r="E83" s="85"/>
      <c r="F83" s="86"/>
      <c r="G83" s="87"/>
      <c r="H83" s="88"/>
    </row>
    <row r="84" spans="1:8" s="72" customFormat="1">
      <c r="A84" s="65" t="s">
        <v>243</v>
      </c>
      <c r="B84" s="66" t="s">
        <v>244</v>
      </c>
      <c r="C84" s="67"/>
      <c r="D84" s="68" t="s">
        <v>93</v>
      </c>
      <c r="E84" s="69">
        <v>24.27</v>
      </c>
      <c r="F84" s="69">
        <v>45</v>
      </c>
      <c r="G84" s="70">
        <f>F84*E84</f>
        <v>1092.1500000000001</v>
      </c>
      <c r="H84" s="71"/>
    </row>
    <row r="85" spans="1:8" s="89" customFormat="1" ht="9.75">
      <c r="A85" s="81"/>
      <c r="B85" s="78" t="s">
        <v>245</v>
      </c>
      <c r="C85" s="115"/>
      <c r="D85" s="84"/>
      <c r="E85" s="85"/>
      <c r="F85" s="86"/>
      <c r="G85" s="87"/>
      <c r="H85" s="88"/>
    </row>
    <row r="86" spans="1:8" s="72" customFormat="1">
      <c r="A86" s="65">
        <v>97802</v>
      </c>
      <c r="B86" s="66" t="s">
        <v>246</v>
      </c>
      <c r="C86" s="67"/>
      <c r="D86" s="68" t="s">
        <v>138</v>
      </c>
      <c r="E86" s="69">
        <v>1</v>
      </c>
      <c r="F86" s="69">
        <v>5000</v>
      </c>
      <c r="G86" s="70">
        <f>F86*E86</f>
        <v>5000</v>
      </c>
      <c r="H86" s="71"/>
    </row>
    <row r="87" spans="1:8" s="72" customFormat="1">
      <c r="A87" s="65">
        <v>95201</v>
      </c>
      <c r="B87" s="66" t="s">
        <v>247</v>
      </c>
      <c r="C87" s="67"/>
      <c r="D87" s="68" t="s">
        <v>138</v>
      </c>
      <c r="E87" s="69">
        <v>1</v>
      </c>
      <c r="F87" s="69">
        <v>8000</v>
      </c>
      <c r="G87" s="70">
        <f>F87*E87</f>
        <v>8000</v>
      </c>
      <c r="H87" s="71"/>
    </row>
    <row r="88" spans="1:8" s="72" customFormat="1" ht="22.5">
      <c r="A88" s="65">
        <v>95202</v>
      </c>
      <c r="B88" s="66" t="s">
        <v>248</v>
      </c>
      <c r="C88" s="67"/>
      <c r="D88" s="68" t="s">
        <v>249</v>
      </c>
      <c r="E88" s="69">
        <v>14</v>
      </c>
      <c r="F88" s="69">
        <v>1000</v>
      </c>
      <c r="G88" s="70">
        <f>F88*E88</f>
        <v>14000</v>
      </c>
      <c r="H88" s="71"/>
    </row>
    <row r="89" spans="1:8" s="64" customFormat="1" ht="12">
      <c r="A89" s="197" t="s">
        <v>105</v>
      </c>
      <c r="B89" s="91" t="s">
        <v>250</v>
      </c>
      <c r="C89" s="92"/>
      <c r="D89" s="116"/>
      <c r="E89" s="117"/>
      <c r="F89" s="118"/>
      <c r="G89" s="119">
        <f>SUM(G77:G88)</f>
        <v>40910.543999999994</v>
      </c>
      <c r="H89" s="97"/>
    </row>
    <row r="90" spans="1:8" s="107" customFormat="1">
      <c r="A90" s="198"/>
      <c r="B90" s="100"/>
      <c r="C90" s="101"/>
      <c r="D90" s="102"/>
      <c r="E90" s="103"/>
      <c r="F90" s="104"/>
      <c r="G90" s="105"/>
      <c r="H90" s="106"/>
    </row>
    <row r="91" spans="1:8" s="98" customFormat="1" ht="12">
      <c r="A91" s="108" t="s">
        <v>251</v>
      </c>
      <c r="B91" s="109" t="s">
        <v>252</v>
      </c>
      <c r="C91" s="110"/>
      <c r="D91" s="111"/>
      <c r="E91" s="112"/>
      <c r="F91" s="112"/>
      <c r="G91" s="113"/>
      <c r="H91" s="114"/>
    </row>
    <row r="92" spans="1:8" s="72" customFormat="1" ht="22.5">
      <c r="A92" s="65">
        <v>766101106</v>
      </c>
      <c r="B92" s="66" t="s">
        <v>253</v>
      </c>
      <c r="C92" s="67"/>
      <c r="D92" s="68" t="s">
        <v>165</v>
      </c>
      <c r="E92" s="69">
        <v>1</v>
      </c>
      <c r="F92" s="69">
        <v>7250.4</v>
      </c>
      <c r="G92" s="70">
        <f>F92*E92</f>
        <v>7250.4</v>
      </c>
      <c r="H92" s="71"/>
    </row>
    <row r="93" spans="1:8" s="89" customFormat="1" ht="9.75">
      <c r="A93" s="81"/>
      <c r="B93" s="78"/>
      <c r="C93" s="115"/>
      <c r="D93" s="84"/>
      <c r="E93" s="85"/>
      <c r="F93" s="86"/>
      <c r="G93" s="87"/>
      <c r="H93" s="88"/>
    </row>
    <row r="94" spans="1:8" s="64" customFormat="1" ht="12">
      <c r="A94" s="197" t="s">
        <v>105</v>
      </c>
      <c r="B94" s="91" t="s">
        <v>254</v>
      </c>
      <c r="C94" s="92"/>
      <c r="D94" s="116"/>
      <c r="E94" s="117"/>
      <c r="F94" s="118"/>
      <c r="G94" s="119">
        <f>SUM(G92:G93)</f>
        <v>7250.4</v>
      </c>
      <c r="H94" s="97"/>
    </row>
    <row r="95" spans="1:8" s="107" customFormat="1">
      <c r="A95" s="198"/>
      <c r="B95" s="100"/>
      <c r="C95" s="101"/>
      <c r="D95" s="102"/>
      <c r="E95" s="103"/>
      <c r="F95" s="104"/>
      <c r="G95" s="105"/>
      <c r="H95" s="106"/>
    </row>
    <row r="96" spans="1:8" s="98" customFormat="1" ht="12">
      <c r="A96" s="108" t="s">
        <v>255</v>
      </c>
      <c r="B96" s="109" t="s">
        <v>256</v>
      </c>
      <c r="C96" s="110"/>
      <c r="D96" s="111"/>
      <c r="E96" s="112"/>
      <c r="F96" s="112"/>
      <c r="G96" s="113"/>
      <c r="H96" s="114"/>
    </row>
    <row r="97" spans="1:8" s="72" customFormat="1">
      <c r="A97" s="65" t="s">
        <v>257</v>
      </c>
      <c r="B97" s="66" t="s">
        <v>258</v>
      </c>
      <c r="C97" s="67"/>
      <c r="D97" s="68" t="s">
        <v>165</v>
      </c>
      <c r="E97" s="69">
        <v>1</v>
      </c>
      <c r="F97" s="69">
        <v>11212.5</v>
      </c>
      <c r="G97" s="70">
        <f>F97*E97</f>
        <v>11212.5</v>
      </c>
      <c r="H97" s="212"/>
    </row>
    <row r="98" spans="1:8" s="89" customFormat="1" ht="9.75">
      <c r="A98" s="81"/>
      <c r="B98" s="78" t="s">
        <v>259</v>
      </c>
      <c r="C98" s="115"/>
      <c r="D98" s="84"/>
      <c r="E98" s="85"/>
      <c r="F98" s="86"/>
      <c r="G98" s="87"/>
      <c r="H98" s="88"/>
    </row>
    <row r="99" spans="1:8" s="72" customFormat="1" ht="18" customHeight="1">
      <c r="A99" s="65">
        <v>76701</v>
      </c>
      <c r="B99" s="66" t="s">
        <v>260</v>
      </c>
      <c r="C99" s="67"/>
      <c r="D99" s="68" t="s">
        <v>165</v>
      </c>
      <c r="E99" s="69">
        <v>1</v>
      </c>
      <c r="F99" s="69">
        <f>1200+600</f>
        <v>1800</v>
      </c>
      <c r="G99" s="70">
        <f>F99*E99</f>
        <v>1800</v>
      </c>
      <c r="H99" s="71"/>
    </row>
    <row r="100" spans="1:8" s="89" customFormat="1" ht="9.75">
      <c r="A100" s="81"/>
      <c r="B100" s="78" t="s">
        <v>261</v>
      </c>
      <c r="C100" s="115"/>
      <c r="D100" s="84"/>
      <c r="E100" s="85"/>
      <c r="F100" s="86"/>
      <c r="G100" s="87"/>
      <c r="H100" s="88"/>
    </row>
    <row r="101" spans="1:8" s="64" customFormat="1" ht="12">
      <c r="A101" s="197" t="s">
        <v>105</v>
      </c>
      <c r="B101" s="91" t="s">
        <v>262</v>
      </c>
      <c r="C101" s="92"/>
      <c r="D101" s="116"/>
      <c r="E101" s="117"/>
      <c r="F101" s="118"/>
      <c r="G101" s="119">
        <f>SUM(G97:G99)</f>
        <v>13012.5</v>
      </c>
      <c r="H101" s="97"/>
    </row>
    <row r="102" spans="1:8" s="107" customFormat="1">
      <c r="A102" s="198"/>
      <c r="B102" s="100"/>
      <c r="C102" s="101"/>
      <c r="D102" s="102"/>
      <c r="E102" s="103"/>
      <c r="F102" s="104"/>
      <c r="G102" s="105"/>
      <c r="H102" s="106"/>
    </row>
    <row r="103" spans="1:8" s="98" customFormat="1" ht="12">
      <c r="A103" s="108" t="s">
        <v>263</v>
      </c>
      <c r="B103" s="109" t="s">
        <v>264</v>
      </c>
      <c r="C103" s="110"/>
      <c r="D103" s="111"/>
      <c r="E103" s="112"/>
      <c r="F103" s="112"/>
      <c r="G103" s="113"/>
      <c r="H103" s="114"/>
    </row>
    <row r="104" spans="1:8" s="72" customFormat="1">
      <c r="A104" s="65">
        <v>77201</v>
      </c>
      <c r="B104" s="66" t="s">
        <v>265</v>
      </c>
      <c r="C104" s="67"/>
      <c r="D104" s="68" t="s">
        <v>53</v>
      </c>
      <c r="E104" s="69">
        <v>1.17</v>
      </c>
      <c r="F104" s="69">
        <v>1150</v>
      </c>
      <c r="G104" s="70">
        <f>F104*E104</f>
        <v>1345.5</v>
      </c>
      <c r="H104" s="71"/>
    </row>
    <row r="105" spans="1:8" s="89" customFormat="1" ht="9.75">
      <c r="A105" s="81"/>
      <c r="B105" s="78" t="s">
        <v>266</v>
      </c>
      <c r="C105" s="115"/>
      <c r="D105" s="84"/>
      <c r="E105" s="85"/>
      <c r="F105" s="86"/>
      <c r="G105" s="87"/>
      <c r="H105" s="88"/>
    </row>
    <row r="106" spans="1:8" s="72" customFormat="1">
      <c r="A106" s="65">
        <v>77202</v>
      </c>
      <c r="B106" s="66" t="s">
        <v>267</v>
      </c>
      <c r="C106" s="67"/>
      <c r="D106" s="68" t="s">
        <v>53</v>
      </c>
      <c r="E106" s="69">
        <v>0.35</v>
      </c>
      <c r="F106" s="69">
        <v>1150</v>
      </c>
      <c r="G106" s="70">
        <f>F106*E106</f>
        <v>402.5</v>
      </c>
      <c r="H106" s="71"/>
    </row>
    <row r="107" spans="1:8" s="89" customFormat="1" ht="9.75">
      <c r="A107" s="81"/>
      <c r="B107" s="78" t="s">
        <v>268</v>
      </c>
      <c r="C107" s="115"/>
      <c r="D107" s="84"/>
      <c r="E107" s="85"/>
      <c r="F107" s="86"/>
      <c r="G107" s="87"/>
      <c r="H107" s="88"/>
    </row>
    <row r="108" spans="1:8" s="72" customFormat="1" ht="33.75">
      <c r="A108" s="65">
        <v>77252701</v>
      </c>
      <c r="B108" s="66" t="s">
        <v>269</v>
      </c>
      <c r="C108" s="67"/>
      <c r="D108" s="68" t="s">
        <v>93</v>
      </c>
      <c r="E108" s="69">
        <v>2.331</v>
      </c>
      <c r="F108" s="69">
        <v>3330</v>
      </c>
      <c r="G108" s="70">
        <f>F108*E108</f>
        <v>7762.23</v>
      </c>
      <c r="H108" s="71"/>
    </row>
    <row r="109" spans="1:8" s="89" customFormat="1" ht="9.75">
      <c r="A109" s="81"/>
      <c r="B109" s="78" t="s">
        <v>270</v>
      </c>
      <c r="C109" s="115"/>
      <c r="D109" s="84"/>
      <c r="E109" s="85"/>
      <c r="F109" s="86"/>
      <c r="G109" s="87"/>
      <c r="H109" s="88"/>
    </row>
    <row r="110" spans="1:8" s="72" customFormat="1" ht="33.75">
      <c r="A110" s="65">
        <v>77252702</v>
      </c>
      <c r="B110" s="66" t="s">
        <v>271</v>
      </c>
      <c r="C110" s="67"/>
      <c r="D110" s="68" t="s">
        <v>93</v>
      </c>
      <c r="E110" s="69">
        <v>9.3239999999999998</v>
      </c>
      <c r="F110" s="69">
        <v>1000</v>
      </c>
      <c r="G110" s="70">
        <f>F110*E110</f>
        <v>9324</v>
      </c>
      <c r="H110" s="71"/>
    </row>
    <row r="111" spans="1:8" s="89" customFormat="1" ht="9.75">
      <c r="A111" s="81"/>
      <c r="B111" s="78" t="s">
        <v>272</v>
      </c>
      <c r="C111" s="115"/>
      <c r="D111" s="84"/>
      <c r="E111" s="85"/>
      <c r="F111" s="86"/>
      <c r="G111" s="87"/>
      <c r="H111" s="88"/>
    </row>
    <row r="112" spans="1:8" s="72" customFormat="1" ht="22.5">
      <c r="A112" s="65">
        <v>77252703</v>
      </c>
      <c r="B112" s="66" t="s">
        <v>273</v>
      </c>
      <c r="C112" s="67"/>
      <c r="D112" s="68" t="s">
        <v>93</v>
      </c>
      <c r="E112" s="69">
        <v>9.26</v>
      </c>
      <c r="F112" s="69">
        <v>530</v>
      </c>
      <c r="G112" s="70">
        <f>F112*E112</f>
        <v>4907.8</v>
      </c>
      <c r="H112" s="71"/>
    </row>
    <row r="113" spans="1:8" s="89" customFormat="1" ht="9.75">
      <c r="A113" s="81"/>
      <c r="B113" s="78" t="s">
        <v>274</v>
      </c>
      <c r="C113" s="115"/>
      <c r="D113" s="84"/>
      <c r="E113" s="85"/>
      <c r="F113" s="86"/>
      <c r="G113" s="87"/>
      <c r="H113" s="88"/>
    </row>
    <row r="114" spans="1:8" s="72" customFormat="1" ht="22.5">
      <c r="A114" s="65">
        <v>77252704</v>
      </c>
      <c r="B114" s="66" t="s">
        <v>275</v>
      </c>
      <c r="C114" s="67"/>
      <c r="D114" s="68" t="s">
        <v>93</v>
      </c>
      <c r="E114" s="69">
        <v>2.3199999999999998</v>
      </c>
      <c r="F114" s="69">
        <v>1300</v>
      </c>
      <c r="G114" s="70">
        <f>F114*E114</f>
        <v>3016</v>
      </c>
      <c r="H114" s="71"/>
    </row>
    <row r="115" spans="1:8" s="89" customFormat="1" ht="9.75">
      <c r="A115" s="81"/>
      <c r="B115" s="78" t="s">
        <v>276</v>
      </c>
      <c r="C115" s="115"/>
      <c r="D115" s="84"/>
      <c r="E115" s="85"/>
      <c r="F115" s="86"/>
      <c r="G115" s="87"/>
      <c r="H115" s="88"/>
    </row>
    <row r="116" spans="1:8" s="72" customFormat="1">
      <c r="A116" s="65">
        <v>77252705</v>
      </c>
      <c r="B116" s="66" t="s">
        <v>277</v>
      </c>
      <c r="C116" s="67"/>
      <c r="D116" s="68" t="s">
        <v>165</v>
      </c>
      <c r="E116" s="69">
        <v>2</v>
      </c>
      <c r="F116" s="69">
        <v>5600</v>
      </c>
      <c r="G116" s="70">
        <f>F116*E116</f>
        <v>11200</v>
      </c>
      <c r="H116" s="71"/>
    </row>
    <row r="117" spans="1:8" s="89" customFormat="1" ht="9.75">
      <c r="A117" s="81"/>
      <c r="B117" s="78" t="s">
        <v>278</v>
      </c>
      <c r="C117" s="115"/>
      <c r="D117" s="84"/>
      <c r="E117" s="85"/>
      <c r="F117" s="86"/>
      <c r="G117" s="87"/>
      <c r="H117" s="88"/>
    </row>
    <row r="118" spans="1:8" s="64" customFormat="1" ht="12">
      <c r="A118" s="197" t="s">
        <v>105</v>
      </c>
      <c r="B118" s="91" t="s">
        <v>279</v>
      </c>
      <c r="C118" s="92"/>
      <c r="D118" s="116"/>
      <c r="E118" s="117"/>
      <c r="F118" s="118"/>
      <c r="G118" s="119">
        <f>SUM(G104:G117)</f>
        <v>37958.03</v>
      </c>
      <c r="H118" s="97"/>
    </row>
    <row r="119" spans="1:8" s="107" customFormat="1">
      <c r="A119" s="198"/>
      <c r="B119" s="100"/>
      <c r="C119" s="101"/>
      <c r="D119" s="102"/>
      <c r="E119" s="103"/>
      <c r="F119" s="104"/>
      <c r="G119" s="105"/>
      <c r="H119" s="106"/>
    </row>
    <row r="120" spans="1:8" s="98" customFormat="1" ht="12">
      <c r="A120" s="108" t="s">
        <v>280</v>
      </c>
      <c r="B120" s="109" t="s">
        <v>281</v>
      </c>
      <c r="C120" s="110"/>
      <c r="D120" s="111"/>
      <c r="E120" s="112"/>
      <c r="F120" s="112"/>
      <c r="G120" s="113"/>
      <c r="H120" s="114"/>
    </row>
    <row r="121" spans="1:8" s="72" customFormat="1" ht="14.25" customHeight="1">
      <c r="A121" s="65">
        <v>210001</v>
      </c>
      <c r="B121" s="66" t="s">
        <v>282</v>
      </c>
      <c r="C121" s="67"/>
      <c r="D121" s="68" t="s">
        <v>128</v>
      </c>
      <c r="E121" s="69">
        <v>1</v>
      </c>
      <c r="F121" s="69">
        <v>2500</v>
      </c>
      <c r="G121" s="70">
        <f>F121*E121</f>
        <v>2500</v>
      </c>
      <c r="H121" s="71"/>
    </row>
    <row r="122" spans="1:8" s="64" customFormat="1" ht="12">
      <c r="A122" s="197" t="s">
        <v>105</v>
      </c>
      <c r="B122" s="91" t="s">
        <v>283</v>
      </c>
      <c r="C122" s="92"/>
      <c r="D122" s="116"/>
      <c r="E122" s="117"/>
      <c r="F122" s="118"/>
      <c r="G122" s="119">
        <f>SUM(G121)</f>
        <v>2500</v>
      </c>
      <c r="H122" s="97"/>
    </row>
    <row r="123" spans="1:8" s="107" customFormat="1">
      <c r="A123" s="198"/>
      <c r="B123" s="100"/>
      <c r="C123" s="101"/>
      <c r="D123" s="102"/>
      <c r="E123" s="103"/>
      <c r="F123" s="104"/>
      <c r="G123" s="105"/>
      <c r="H123" s="106"/>
    </row>
    <row r="124" spans="1:8" s="98" customFormat="1" ht="12">
      <c r="A124" s="108" t="s">
        <v>284</v>
      </c>
      <c r="B124" s="109" t="s">
        <v>285</v>
      </c>
      <c r="C124" s="110"/>
      <c r="D124" s="111"/>
      <c r="E124" s="112"/>
      <c r="F124" s="112"/>
      <c r="G124" s="113"/>
      <c r="H124" s="114"/>
    </row>
    <row r="125" spans="1:8" s="72" customFormat="1" ht="22.5">
      <c r="A125" s="65">
        <v>91001</v>
      </c>
      <c r="B125" s="66" t="s">
        <v>286</v>
      </c>
      <c r="C125" s="67"/>
      <c r="D125" s="68" t="s">
        <v>287</v>
      </c>
      <c r="E125" s="69">
        <v>8</v>
      </c>
      <c r="F125" s="69">
        <v>400</v>
      </c>
      <c r="G125" s="70">
        <f>F125*E125</f>
        <v>3200</v>
      </c>
      <c r="H125" s="71"/>
    </row>
    <row r="126" spans="1:8" s="72" customFormat="1">
      <c r="A126" s="213">
        <v>91002</v>
      </c>
      <c r="B126" s="214" t="s">
        <v>288</v>
      </c>
      <c r="C126" s="215"/>
      <c r="D126" s="216" t="s">
        <v>128</v>
      </c>
      <c r="E126" s="217">
        <v>1</v>
      </c>
      <c r="F126" s="217">
        <v>30000</v>
      </c>
      <c r="G126" s="218">
        <f>F126*E126</f>
        <v>30000</v>
      </c>
      <c r="H126" s="71"/>
    </row>
    <row r="127" spans="1:8" s="64" customFormat="1" ht="12">
      <c r="A127" s="197" t="s">
        <v>105</v>
      </c>
      <c r="B127" s="91" t="s">
        <v>289</v>
      </c>
      <c r="C127" s="92"/>
      <c r="D127" s="116"/>
      <c r="E127" s="117"/>
      <c r="F127" s="118"/>
      <c r="G127" s="119">
        <f>SUM(G125:G126)</f>
        <v>33200</v>
      </c>
      <c r="H127" s="97"/>
    </row>
    <row r="128" spans="1:8" s="107" customFormat="1">
      <c r="A128" s="198"/>
      <c r="B128" s="100"/>
      <c r="C128" s="101"/>
      <c r="D128" s="102"/>
      <c r="E128" s="103"/>
      <c r="F128" s="104"/>
      <c r="G128" s="105"/>
      <c r="H128" s="106"/>
    </row>
    <row r="129" spans="1:8" s="98" customFormat="1" ht="12">
      <c r="A129" s="108" t="s">
        <v>113</v>
      </c>
      <c r="B129" s="109" t="s">
        <v>114</v>
      </c>
      <c r="C129" s="110"/>
      <c r="D129" s="111"/>
      <c r="E129" s="112"/>
      <c r="F129" s="112"/>
      <c r="G129" s="113"/>
      <c r="H129" s="114"/>
    </row>
    <row r="130" spans="1:8" s="72" customFormat="1">
      <c r="A130" s="65">
        <v>1</v>
      </c>
      <c r="B130" s="66" t="s">
        <v>115</v>
      </c>
      <c r="C130" s="67"/>
      <c r="D130" s="68" t="s">
        <v>116</v>
      </c>
      <c r="E130" s="69">
        <v>1</v>
      </c>
      <c r="F130" s="69">
        <f>(G49+G31+G61+G75+G89+G94+G101+G118+G122+G127)/100</f>
        <v>2650.4695149999998</v>
      </c>
      <c r="G130" s="70">
        <f>SUM(E130*F130)</f>
        <v>2650.4695149999998</v>
      </c>
      <c r="H130" s="71"/>
    </row>
    <row r="131" spans="1:8" s="72" customFormat="1">
      <c r="A131" s="65">
        <v>2</v>
      </c>
      <c r="B131" s="66" t="s">
        <v>117</v>
      </c>
      <c r="C131" s="67"/>
      <c r="D131" s="68" t="s">
        <v>116</v>
      </c>
      <c r="E131" s="69">
        <v>0.3</v>
      </c>
      <c r="F131" s="69">
        <f>F130</f>
        <v>2650.4695149999998</v>
      </c>
      <c r="G131" s="70">
        <f>SUM(E131*F131)</f>
        <v>795.14085449999993</v>
      </c>
      <c r="H131" s="71"/>
    </row>
    <row r="132" spans="1:8" s="64" customFormat="1" ht="12">
      <c r="A132" s="197" t="s">
        <v>105</v>
      </c>
      <c r="B132" s="91" t="s">
        <v>118</v>
      </c>
      <c r="C132" s="92"/>
      <c r="D132" s="116"/>
      <c r="E132" s="117"/>
      <c r="F132" s="118"/>
      <c r="G132" s="119">
        <f>SUM(G130:G131)</f>
        <v>3445.6103694999997</v>
      </c>
      <c r="H132" s="97"/>
    </row>
    <row r="133" spans="1:8" ht="13.5" thickBot="1">
      <c r="A133" s="120"/>
      <c r="B133" s="121"/>
      <c r="C133" s="122"/>
      <c r="D133" s="121"/>
      <c r="E133" s="123"/>
      <c r="F133" s="123"/>
      <c r="G133" s="124"/>
      <c r="H133" s="125"/>
    </row>
    <row r="134" spans="1:8" s="31" customFormat="1" ht="13.5" thickBot="1">
      <c r="A134" s="127"/>
      <c r="B134" s="128" t="s">
        <v>290</v>
      </c>
      <c r="C134" s="129"/>
      <c r="D134" s="130"/>
      <c r="E134" s="131"/>
      <c r="F134" s="131"/>
      <c r="G134" s="132">
        <f>G49+G31+G61+G75+G89+G94+G101+G118+G122+G127+G132</f>
        <v>268492.56186949997</v>
      </c>
      <c r="H134" s="125"/>
    </row>
    <row r="135" spans="1:8">
      <c r="A135" s="133"/>
      <c r="B135" s="133"/>
      <c r="C135" s="134"/>
      <c r="D135" s="133"/>
      <c r="E135" s="133"/>
      <c r="F135" s="133"/>
      <c r="G135" s="133"/>
      <c r="H135" s="133"/>
    </row>
    <row r="136" spans="1:8">
      <c r="A136" s="133"/>
      <c r="B136" s="133"/>
      <c r="C136" s="134"/>
      <c r="D136" s="133"/>
      <c r="E136" s="133"/>
      <c r="F136" s="133"/>
      <c r="G136" s="133"/>
      <c r="H136" s="133"/>
    </row>
    <row r="137" spans="1:8">
      <c r="A137" s="133"/>
      <c r="B137" s="133"/>
      <c r="C137" s="134"/>
      <c r="D137" s="133"/>
      <c r="E137" s="133"/>
      <c r="F137" s="133"/>
      <c r="G137" s="133"/>
      <c r="H137" s="133"/>
    </row>
    <row r="138" spans="1:8">
      <c r="A138" s="133"/>
      <c r="B138" s="133"/>
      <c r="C138" s="134"/>
      <c r="D138" s="133"/>
      <c r="E138" s="133"/>
      <c r="F138" s="133"/>
      <c r="G138" s="133"/>
      <c r="H138" s="133"/>
    </row>
    <row r="139" spans="1:8">
      <c r="A139" s="133"/>
      <c r="B139" s="133"/>
      <c r="C139" s="134"/>
      <c r="D139" s="133"/>
      <c r="E139" s="133"/>
      <c r="F139" s="133"/>
      <c r="G139" s="133"/>
      <c r="H139" s="133"/>
    </row>
    <row r="140" spans="1:8">
      <c r="A140" s="133"/>
      <c r="B140" s="133"/>
      <c r="C140" s="134"/>
      <c r="D140" s="133"/>
      <c r="E140" s="133"/>
      <c r="F140" s="133"/>
      <c r="G140" s="133"/>
      <c r="H140" s="133"/>
    </row>
    <row r="141" spans="1:8">
      <c r="A141" s="133"/>
      <c r="B141" s="133"/>
      <c r="C141" s="134"/>
      <c r="D141" s="133"/>
      <c r="E141" s="133"/>
      <c r="F141" s="133"/>
      <c r="G141" s="133"/>
      <c r="H141" s="133"/>
    </row>
    <row r="142" spans="1:8">
      <c r="A142" s="133"/>
      <c r="B142" s="133"/>
      <c r="C142" s="134"/>
      <c r="D142" s="133"/>
      <c r="E142" s="133"/>
      <c r="F142" s="133"/>
      <c r="G142" s="133"/>
      <c r="H142" s="133"/>
    </row>
    <row r="143" spans="1:8">
      <c r="A143" s="133"/>
      <c r="B143" s="133"/>
      <c r="C143" s="134"/>
      <c r="D143" s="133"/>
      <c r="E143" s="133"/>
      <c r="F143" s="133"/>
      <c r="G143" s="133"/>
      <c r="H143" s="133"/>
    </row>
    <row r="144" spans="1:8">
      <c r="A144" s="133"/>
      <c r="B144" s="133"/>
      <c r="C144" s="134"/>
      <c r="D144" s="133"/>
      <c r="E144" s="133"/>
      <c r="F144" s="133"/>
      <c r="G144" s="133"/>
      <c r="H144" s="133"/>
    </row>
    <row r="145" spans="1:8">
      <c r="A145" s="133"/>
      <c r="B145" s="133"/>
      <c r="C145" s="134"/>
      <c r="D145" s="133"/>
      <c r="E145" s="133"/>
      <c r="F145" s="133"/>
      <c r="G145" s="133"/>
      <c r="H145" s="133"/>
    </row>
    <row r="146" spans="1:8">
      <c r="A146" s="133"/>
      <c r="B146" s="133"/>
      <c r="C146" s="134"/>
      <c r="D146" s="133"/>
      <c r="E146" s="133"/>
      <c r="F146" s="133"/>
      <c r="G146" s="133"/>
      <c r="H146" s="133"/>
    </row>
    <row r="147" spans="1:8">
      <c r="A147" s="133"/>
      <c r="B147" s="133"/>
      <c r="C147" s="134"/>
      <c r="D147" s="133"/>
      <c r="E147" s="133"/>
      <c r="F147" s="133"/>
      <c r="G147" s="133"/>
      <c r="H147" s="133"/>
    </row>
    <row r="148" spans="1:8">
      <c r="A148" s="133"/>
      <c r="B148" s="133"/>
      <c r="C148" s="134"/>
      <c r="D148" s="133"/>
      <c r="E148" s="133"/>
      <c r="F148" s="133"/>
      <c r="G148" s="133"/>
      <c r="H148" s="133"/>
    </row>
    <row r="149" spans="1:8">
      <c r="A149" s="133"/>
      <c r="B149" s="133"/>
      <c r="C149" s="134"/>
      <c r="D149" s="133"/>
      <c r="E149" s="133"/>
      <c r="F149" s="133"/>
      <c r="G149" s="133"/>
      <c r="H149" s="133"/>
    </row>
    <row r="150" spans="1:8">
      <c r="A150" s="133"/>
      <c r="B150" s="133"/>
      <c r="C150" s="134"/>
      <c r="D150" s="133"/>
      <c r="E150" s="133"/>
      <c r="F150" s="133"/>
      <c r="G150" s="133"/>
      <c r="H150" s="133"/>
    </row>
    <row r="151" spans="1:8">
      <c r="A151" s="133"/>
      <c r="B151" s="133"/>
      <c r="C151" s="134"/>
      <c r="D151" s="133"/>
      <c r="E151" s="133"/>
      <c r="F151" s="133"/>
      <c r="G151" s="133"/>
      <c r="H151" s="133"/>
    </row>
    <row r="152" spans="1:8">
      <c r="A152" s="133"/>
      <c r="B152" s="133"/>
      <c r="C152" s="134"/>
      <c r="D152" s="133"/>
      <c r="E152" s="133"/>
      <c r="F152" s="133"/>
      <c r="G152" s="133"/>
      <c r="H152" s="133"/>
    </row>
    <row r="153" spans="1:8">
      <c r="A153" s="133"/>
      <c r="B153" s="133"/>
      <c r="C153" s="134"/>
      <c r="D153" s="133"/>
      <c r="E153" s="133"/>
      <c r="F153" s="133"/>
      <c r="G153" s="133"/>
      <c r="H153" s="133"/>
    </row>
    <row r="154" spans="1:8">
      <c r="A154" s="133"/>
      <c r="B154" s="133"/>
      <c r="C154" s="134"/>
      <c r="D154" s="133"/>
      <c r="E154" s="133"/>
      <c r="F154" s="133"/>
      <c r="G154" s="133"/>
      <c r="H154" s="133"/>
    </row>
    <row r="155" spans="1:8">
      <c r="A155" s="133"/>
      <c r="B155" s="133"/>
      <c r="C155" s="134"/>
      <c r="D155" s="133"/>
      <c r="E155" s="133"/>
      <c r="F155" s="133"/>
      <c r="G155" s="133"/>
      <c r="H155" s="133"/>
    </row>
    <row r="156" spans="1:8">
      <c r="A156" s="133"/>
      <c r="B156" s="133"/>
      <c r="C156" s="134"/>
      <c r="D156" s="133"/>
      <c r="E156" s="133"/>
      <c r="F156" s="133"/>
      <c r="G156" s="133"/>
      <c r="H156" s="133"/>
    </row>
    <row r="157" spans="1:8">
      <c r="A157" s="133"/>
      <c r="B157" s="133"/>
      <c r="C157" s="134"/>
      <c r="D157" s="133"/>
      <c r="E157" s="133"/>
      <c r="F157" s="133"/>
      <c r="G157" s="133"/>
      <c r="H157" s="133"/>
    </row>
    <row r="158" spans="1:8">
      <c r="A158" s="133"/>
      <c r="B158" s="133"/>
      <c r="C158" s="134"/>
      <c r="D158" s="133"/>
      <c r="E158" s="133"/>
      <c r="F158" s="133"/>
      <c r="G158" s="133"/>
      <c r="H158" s="133"/>
    </row>
    <row r="159" spans="1:8">
      <c r="A159" s="133"/>
      <c r="B159" s="133"/>
      <c r="C159" s="134"/>
      <c r="D159" s="133"/>
      <c r="E159" s="133"/>
      <c r="F159" s="133"/>
      <c r="G159" s="133"/>
      <c r="H159" s="133"/>
    </row>
    <row r="160" spans="1:8">
      <c r="A160" s="133"/>
      <c r="B160" s="133"/>
      <c r="C160" s="134"/>
      <c r="D160" s="133"/>
      <c r="E160" s="133"/>
      <c r="F160" s="133"/>
      <c r="G160" s="133"/>
      <c r="H160" s="133"/>
    </row>
  </sheetData>
  <mergeCells count="4">
    <mergeCell ref="A1:G1"/>
    <mergeCell ref="B3:G3"/>
    <mergeCell ref="B4:G4"/>
    <mergeCell ref="B5:G5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L85"/>
  <sheetViews>
    <sheetView topLeftCell="B31" workbookViewId="0">
      <selection activeCell="B8" sqref="B8"/>
    </sheetView>
  </sheetViews>
  <sheetFormatPr defaultRowHeight="12.75"/>
  <cols>
    <col min="1" max="1" width="12.7109375" style="126" customWidth="1"/>
    <col min="2" max="2" width="56.28515625" style="126" customWidth="1"/>
    <col min="3" max="3" width="41" style="135" customWidth="1"/>
    <col min="4" max="4" width="4.85546875" style="126" customWidth="1"/>
    <col min="5" max="5" width="9.85546875" style="126" customWidth="1"/>
    <col min="6" max="6" width="12.42578125" style="126" customWidth="1"/>
    <col min="7" max="8" width="13.5703125" style="126" customWidth="1"/>
    <col min="9" max="11" width="8.85546875" style="126" customWidth="1"/>
    <col min="12" max="17" width="10.7109375" style="126" customWidth="1"/>
    <col min="18" max="256" width="9.140625" style="126"/>
    <col min="257" max="257" width="12.7109375" style="126" customWidth="1"/>
    <col min="258" max="258" width="56.28515625" style="126" customWidth="1"/>
    <col min="259" max="259" width="41" style="126" customWidth="1"/>
    <col min="260" max="260" width="4.85546875" style="126" customWidth="1"/>
    <col min="261" max="261" width="9.85546875" style="126" customWidth="1"/>
    <col min="262" max="262" width="12.42578125" style="126" customWidth="1"/>
    <col min="263" max="264" width="13.5703125" style="126" customWidth="1"/>
    <col min="265" max="267" width="8.85546875" style="126" customWidth="1"/>
    <col min="268" max="273" width="10.7109375" style="126" customWidth="1"/>
    <col min="274" max="512" width="9.140625" style="126"/>
    <col min="513" max="513" width="12.7109375" style="126" customWidth="1"/>
    <col min="514" max="514" width="56.28515625" style="126" customWidth="1"/>
    <col min="515" max="515" width="41" style="126" customWidth="1"/>
    <col min="516" max="516" width="4.85546875" style="126" customWidth="1"/>
    <col min="517" max="517" width="9.85546875" style="126" customWidth="1"/>
    <col min="518" max="518" width="12.42578125" style="126" customWidth="1"/>
    <col min="519" max="520" width="13.5703125" style="126" customWidth="1"/>
    <col min="521" max="523" width="8.85546875" style="126" customWidth="1"/>
    <col min="524" max="529" width="10.7109375" style="126" customWidth="1"/>
    <col min="530" max="768" width="9.140625" style="126"/>
    <col min="769" max="769" width="12.7109375" style="126" customWidth="1"/>
    <col min="770" max="770" width="56.28515625" style="126" customWidth="1"/>
    <col min="771" max="771" width="41" style="126" customWidth="1"/>
    <col min="772" max="772" width="4.85546875" style="126" customWidth="1"/>
    <col min="773" max="773" width="9.85546875" style="126" customWidth="1"/>
    <col min="774" max="774" width="12.42578125" style="126" customWidth="1"/>
    <col min="775" max="776" width="13.5703125" style="126" customWidth="1"/>
    <col min="777" max="779" width="8.85546875" style="126" customWidth="1"/>
    <col min="780" max="785" width="10.7109375" style="126" customWidth="1"/>
    <col min="786" max="1024" width="9.140625" style="126"/>
    <col min="1025" max="1025" width="12.7109375" style="126" customWidth="1"/>
    <col min="1026" max="1026" width="56.28515625" style="126" customWidth="1"/>
    <col min="1027" max="1027" width="41" style="126" customWidth="1"/>
    <col min="1028" max="1028" width="4.85546875" style="126" customWidth="1"/>
    <col min="1029" max="1029" width="9.85546875" style="126" customWidth="1"/>
    <col min="1030" max="1030" width="12.42578125" style="126" customWidth="1"/>
    <col min="1031" max="1032" width="13.5703125" style="126" customWidth="1"/>
    <col min="1033" max="1035" width="8.85546875" style="126" customWidth="1"/>
    <col min="1036" max="1041" width="10.7109375" style="126" customWidth="1"/>
    <col min="1042" max="1280" width="9.140625" style="126"/>
    <col min="1281" max="1281" width="12.7109375" style="126" customWidth="1"/>
    <col min="1282" max="1282" width="56.28515625" style="126" customWidth="1"/>
    <col min="1283" max="1283" width="41" style="126" customWidth="1"/>
    <col min="1284" max="1284" width="4.85546875" style="126" customWidth="1"/>
    <col min="1285" max="1285" width="9.85546875" style="126" customWidth="1"/>
    <col min="1286" max="1286" width="12.42578125" style="126" customWidth="1"/>
    <col min="1287" max="1288" width="13.5703125" style="126" customWidth="1"/>
    <col min="1289" max="1291" width="8.85546875" style="126" customWidth="1"/>
    <col min="1292" max="1297" width="10.7109375" style="126" customWidth="1"/>
    <col min="1298" max="1536" width="9.140625" style="126"/>
    <col min="1537" max="1537" width="12.7109375" style="126" customWidth="1"/>
    <col min="1538" max="1538" width="56.28515625" style="126" customWidth="1"/>
    <col min="1539" max="1539" width="41" style="126" customWidth="1"/>
    <col min="1540" max="1540" width="4.85546875" style="126" customWidth="1"/>
    <col min="1541" max="1541" width="9.85546875" style="126" customWidth="1"/>
    <col min="1542" max="1542" width="12.42578125" style="126" customWidth="1"/>
    <col min="1543" max="1544" width="13.5703125" style="126" customWidth="1"/>
    <col min="1545" max="1547" width="8.85546875" style="126" customWidth="1"/>
    <col min="1548" max="1553" width="10.7109375" style="126" customWidth="1"/>
    <col min="1554" max="1792" width="9.140625" style="126"/>
    <col min="1793" max="1793" width="12.7109375" style="126" customWidth="1"/>
    <col min="1794" max="1794" width="56.28515625" style="126" customWidth="1"/>
    <col min="1795" max="1795" width="41" style="126" customWidth="1"/>
    <col min="1796" max="1796" width="4.85546875" style="126" customWidth="1"/>
    <col min="1797" max="1797" width="9.85546875" style="126" customWidth="1"/>
    <col min="1798" max="1798" width="12.42578125" style="126" customWidth="1"/>
    <col min="1799" max="1800" width="13.5703125" style="126" customWidth="1"/>
    <col min="1801" max="1803" width="8.85546875" style="126" customWidth="1"/>
    <col min="1804" max="1809" width="10.7109375" style="126" customWidth="1"/>
    <col min="1810" max="2048" width="9.140625" style="126"/>
    <col min="2049" max="2049" width="12.7109375" style="126" customWidth="1"/>
    <col min="2050" max="2050" width="56.28515625" style="126" customWidth="1"/>
    <col min="2051" max="2051" width="41" style="126" customWidth="1"/>
    <col min="2052" max="2052" width="4.85546875" style="126" customWidth="1"/>
    <col min="2053" max="2053" width="9.85546875" style="126" customWidth="1"/>
    <col min="2054" max="2054" width="12.42578125" style="126" customWidth="1"/>
    <col min="2055" max="2056" width="13.5703125" style="126" customWidth="1"/>
    <col min="2057" max="2059" width="8.85546875" style="126" customWidth="1"/>
    <col min="2060" max="2065" width="10.7109375" style="126" customWidth="1"/>
    <col min="2066" max="2304" width="9.140625" style="126"/>
    <col min="2305" max="2305" width="12.7109375" style="126" customWidth="1"/>
    <col min="2306" max="2306" width="56.28515625" style="126" customWidth="1"/>
    <col min="2307" max="2307" width="41" style="126" customWidth="1"/>
    <col min="2308" max="2308" width="4.85546875" style="126" customWidth="1"/>
    <col min="2309" max="2309" width="9.85546875" style="126" customWidth="1"/>
    <col min="2310" max="2310" width="12.42578125" style="126" customWidth="1"/>
    <col min="2311" max="2312" width="13.5703125" style="126" customWidth="1"/>
    <col min="2313" max="2315" width="8.85546875" style="126" customWidth="1"/>
    <col min="2316" max="2321" width="10.7109375" style="126" customWidth="1"/>
    <col min="2322" max="2560" width="9.140625" style="126"/>
    <col min="2561" max="2561" width="12.7109375" style="126" customWidth="1"/>
    <col min="2562" max="2562" width="56.28515625" style="126" customWidth="1"/>
    <col min="2563" max="2563" width="41" style="126" customWidth="1"/>
    <col min="2564" max="2564" width="4.85546875" style="126" customWidth="1"/>
    <col min="2565" max="2565" width="9.85546875" style="126" customWidth="1"/>
    <col min="2566" max="2566" width="12.42578125" style="126" customWidth="1"/>
    <col min="2567" max="2568" width="13.5703125" style="126" customWidth="1"/>
    <col min="2569" max="2571" width="8.85546875" style="126" customWidth="1"/>
    <col min="2572" max="2577" width="10.7109375" style="126" customWidth="1"/>
    <col min="2578" max="2816" width="9.140625" style="126"/>
    <col min="2817" max="2817" width="12.7109375" style="126" customWidth="1"/>
    <col min="2818" max="2818" width="56.28515625" style="126" customWidth="1"/>
    <col min="2819" max="2819" width="41" style="126" customWidth="1"/>
    <col min="2820" max="2820" width="4.85546875" style="126" customWidth="1"/>
    <col min="2821" max="2821" width="9.85546875" style="126" customWidth="1"/>
    <col min="2822" max="2822" width="12.42578125" style="126" customWidth="1"/>
    <col min="2823" max="2824" width="13.5703125" style="126" customWidth="1"/>
    <col min="2825" max="2827" width="8.85546875" style="126" customWidth="1"/>
    <col min="2828" max="2833" width="10.7109375" style="126" customWidth="1"/>
    <col min="2834" max="3072" width="9.140625" style="126"/>
    <col min="3073" max="3073" width="12.7109375" style="126" customWidth="1"/>
    <col min="3074" max="3074" width="56.28515625" style="126" customWidth="1"/>
    <col min="3075" max="3075" width="41" style="126" customWidth="1"/>
    <col min="3076" max="3076" width="4.85546875" style="126" customWidth="1"/>
    <col min="3077" max="3077" width="9.85546875" style="126" customWidth="1"/>
    <col min="3078" max="3078" width="12.42578125" style="126" customWidth="1"/>
    <col min="3079" max="3080" width="13.5703125" style="126" customWidth="1"/>
    <col min="3081" max="3083" width="8.85546875" style="126" customWidth="1"/>
    <col min="3084" max="3089" width="10.7109375" style="126" customWidth="1"/>
    <col min="3090" max="3328" width="9.140625" style="126"/>
    <col min="3329" max="3329" width="12.7109375" style="126" customWidth="1"/>
    <col min="3330" max="3330" width="56.28515625" style="126" customWidth="1"/>
    <col min="3331" max="3331" width="41" style="126" customWidth="1"/>
    <col min="3332" max="3332" width="4.85546875" style="126" customWidth="1"/>
    <col min="3333" max="3333" width="9.85546875" style="126" customWidth="1"/>
    <col min="3334" max="3334" width="12.42578125" style="126" customWidth="1"/>
    <col min="3335" max="3336" width="13.5703125" style="126" customWidth="1"/>
    <col min="3337" max="3339" width="8.85546875" style="126" customWidth="1"/>
    <col min="3340" max="3345" width="10.7109375" style="126" customWidth="1"/>
    <col min="3346" max="3584" width="9.140625" style="126"/>
    <col min="3585" max="3585" width="12.7109375" style="126" customWidth="1"/>
    <col min="3586" max="3586" width="56.28515625" style="126" customWidth="1"/>
    <col min="3587" max="3587" width="41" style="126" customWidth="1"/>
    <col min="3588" max="3588" width="4.85546875" style="126" customWidth="1"/>
    <col min="3589" max="3589" width="9.85546875" style="126" customWidth="1"/>
    <col min="3590" max="3590" width="12.42578125" style="126" customWidth="1"/>
    <col min="3591" max="3592" width="13.5703125" style="126" customWidth="1"/>
    <col min="3593" max="3595" width="8.85546875" style="126" customWidth="1"/>
    <col min="3596" max="3601" width="10.7109375" style="126" customWidth="1"/>
    <col min="3602" max="3840" width="9.140625" style="126"/>
    <col min="3841" max="3841" width="12.7109375" style="126" customWidth="1"/>
    <col min="3842" max="3842" width="56.28515625" style="126" customWidth="1"/>
    <col min="3843" max="3843" width="41" style="126" customWidth="1"/>
    <col min="3844" max="3844" width="4.85546875" style="126" customWidth="1"/>
    <col min="3845" max="3845" width="9.85546875" style="126" customWidth="1"/>
    <col min="3846" max="3846" width="12.42578125" style="126" customWidth="1"/>
    <col min="3847" max="3848" width="13.5703125" style="126" customWidth="1"/>
    <col min="3849" max="3851" width="8.85546875" style="126" customWidth="1"/>
    <col min="3852" max="3857" width="10.7109375" style="126" customWidth="1"/>
    <col min="3858" max="4096" width="9.140625" style="126"/>
    <col min="4097" max="4097" width="12.7109375" style="126" customWidth="1"/>
    <col min="4098" max="4098" width="56.28515625" style="126" customWidth="1"/>
    <col min="4099" max="4099" width="41" style="126" customWidth="1"/>
    <col min="4100" max="4100" width="4.85546875" style="126" customWidth="1"/>
    <col min="4101" max="4101" width="9.85546875" style="126" customWidth="1"/>
    <col min="4102" max="4102" width="12.42578125" style="126" customWidth="1"/>
    <col min="4103" max="4104" width="13.5703125" style="126" customWidth="1"/>
    <col min="4105" max="4107" width="8.85546875" style="126" customWidth="1"/>
    <col min="4108" max="4113" width="10.7109375" style="126" customWidth="1"/>
    <col min="4114" max="4352" width="9.140625" style="126"/>
    <col min="4353" max="4353" width="12.7109375" style="126" customWidth="1"/>
    <col min="4354" max="4354" width="56.28515625" style="126" customWidth="1"/>
    <col min="4355" max="4355" width="41" style="126" customWidth="1"/>
    <col min="4356" max="4356" width="4.85546875" style="126" customWidth="1"/>
    <col min="4357" max="4357" width="9.85546875" style="126" customWidth="1"/>
    <col min="4358" max="4358" width="12.42578125" style="126" customWidth="1"/>
    <col min="4359" max="4360" width="13.5703125" style="126" customWidth="1"/>
    <col min="4361" max="4363" width="8.85546875" style="126" customWidth="1"/>
    <col min="4364" max="4369" width="10.7109375" style="126" customWidth="1"/>
    <col min="4370" max="4608" width="9.140625" style="126"/>
    <col min="4609" max="4609" width="12.7109375" style="126" customWidth="1"/>
    <col min="4610" max="4610" width="56.28515625" style="126" customWidth="1"/>
    <col min="4611" max="4611" width="41" style="126" customWidth="1"/>
    <col min="4612" max="4612" width="4.85546875" style="126" customWidth="1"/>
    <col min="4613" max="4613" width="9.85546875" style="126" customWidth="1"/>
    <col min="4614" max="4614" width="12.42578125" style="126" customWidth="1"/>
    <col min="4615" max="4616" width="13.5703125" style="126" customWidth="1"/>
    <col min="4617" max="4619" width="8.85546875" style="126" customWidth="1"/>
    <col min="4620" max="4625" width="10.7109375" style="126" customWidth="1"/>
    <col min="4626" max="4864" width="9.140625" style="126"/>
    <col min="4865" max="4865" width="12.7109375" style="126" customWidth="1"/>
    <col min="4866" max="4866" width="56.28515625" style="126" customWidth="1"/>
    <col min="4867" max="4867" width="41" style="126" customWidth="1"/>
    <col min="4868" max="4868" width="4.85546875" style="126" customWidth="1"/>
    <col min="4869" max="4869" width="9.85546875" style="126" customWidth="1"/>
    <col min="4870" max="4870" width="12.42578125" style="126" customWidth="1"/>
    <col min="4871" max="4872" width="13.5703125" style="126" customWidth="1"/>
    <col min="4873" max="4875" width="8.85546875" style="126" customWidth="1"/>
    <col min="4876" max="4881" width="10.7109375" style="126" customWidth="1"/>
    <col min="4882" max="5120" width="9.140625" style="126"/>
    <col min="5121" max="5121" width="12.7109375" style="126" customWidth="1"/>
    <col min="5122" max="5122" width="56.28515625" style="126" customWidth="1"/>
    <col min="5123" max="5123" width="41" style="126" customWidth="1"/>
    <col min="5124" max="5124" width="4.85546875" style="126" customWidth="1"/>
    <col min="5125" max="5125" width="9.85546875" style="126" customWidth="1"/>
    <col min="5126" max="5126" width="12.42578125" style="126" customWidth="1"/>
    <col min="5127" max="5128" width="13.5703125" style="126" customWidth="1"/>
    <col min="5129" max="5131" width="8.85546875" style="126" customWidth="1"/>
    <col min="5132" max="5137" width="10.7109375" style="126" customWidth="1"/>
    <col min="5138" max="5376" width="9.140625" style="126"/>
    <col min="5377" max="5377" width="12.7109375" style="126" customWidth="1"/>
    <col min="5378" max="5378" width="56.28515625" style="126" customWidth="1"/>
    <col min="5379" max="5379" width="41" style="126" customWidth="1"/>
    <col min="5380" max="5380" width="4.85546875" style="126" customWidth="1"/>
    <col min="5381" max="5381" width="9.85546875" style="126" customWidth="1"/>
    <col min="5382" max="5382" width="12.42578125" style="126" customWidth="1"/>
    <col min="5383" max="5384" width="13.5703125" style="126" customWidth="1"/>
    <col min="5385" max="5387" width="8.85546875" style="126" customWidth="1"/>
    <col min="5388" max="5393" width="10.7109375" style="126" customWidth="1"/>
    <col min="5394" max="5632" width="9.140625" style="126"/>
    <col min="5633" max="5633" width="12.7109375" style="126" customWidth="1"/>
    <col min="5634" max="5634" width="56.28515625" style="126" customWidth="1"/>
    <col min="5635" max="5635" width="41" style="126" customWidth="1"/>
    <col min="5636" max="5636" width="4.85546875" style="126" customWidth="1"/>
    <col min="5637" max="5637" width="9.85546875" style="126" customWidth="1"/>
    <col min="5638" max="5638" width="12.42578125" style="126" customWidth="1"/>
    <col min="5639" max="5640" width="13.5703125" style="126" customWidth="1"/>
    <col min="5641" max="5643" width="8.85546875" style="126" customWidth="1"/>
    <col min="5644" max="5649" width="10.7109375" style="126" customWidth="1"/>
    <col min="5650" max="5888" width="9.140625" style="126"/>
    <col min="5889" max="5889" width="12.7109375" style="126" customWidth="1"/>
    <col min="5890" max="5890" width="56.28515625" style="126" customWidth="1"/>
    <col min="5891" max="5891" width="41" style="126" customWidth="1"/>
    <col min="5892" max="5892" width="4.85546875" style="126" customWidth="1"/>
    <col min="5893" max="5893" width="9.85546875" style="126" customWidth="1"/>
    <col min="5894" max="5894" width="12.42578125" style="126" customWidth="1"/>
    <col min="5895" max="5896" width="13.5703125" style="126" customWidth="1"/>
    <col min="5897" max="5899" width="8.85546875" style="126" customWidth="1"/>
    <col min="5900" max="5905" width="10.7109375" style="126" customWidth="1"/>
    <col min="5906" max="6144" width="9.140625" style="126"/>
    <col min="6145" max="6145" width="12.7109375" style="126" customWidth="1"/>
    <col min="6146" max="6146" width="56.28515625" style="126" customWidth="1"/>
    <col min="6147" max="6147" width="41" style="126" customWidth="1"/>
    <col min="6148" max="6148" width="4.85546875" style="126" customWidth="1"/>
    <col min="6149" max="6149" width="9.85546875" style="126" customWidth="1"/>
    <col min="6150" max="6150" width="12.42578125" style="126" customWidth="1"/>
    <col min="6151" max="6152" width="13.5703125" style="126" customWidth="1"/>
    <col min="6153" max="6155" width="8.85546875" style="126" customWidth="1"/>
    <col min="6156" max="6161" width="10.7109375" style="126" customWidth="1"/>
    <col min="6162" max="6400" width="9.140625" style="126"/>
    <col min="6401" max="6401" width="12.7109375" style="126" customWidth="1"/>
    <col min="6402" max="6402" width="56.28515625" style="126" customWidth="1"/>
    <col min="6403" max="6403" width="41" style="126" customWidth="1"/>
    <col min="6404" max="6404" width="4.85546875" style="126" customWidth="1"/>
    <col min="6405" max="6405" width="9.85546875" style="126" customWidth="1"/>
    <col min="6406" max="6406" width="12.42578125" style="126" customWidth="1"/>
    <col min="6407" max="6408" width="13.5703125" style="126" customWidth="1"/>
    <col min="6409" max="6411" width="8.85546875" style="126" customWidth="1"/>
    <col min="6412" max="6417" width="10.7109375" style="126" customWidth="1"/>
    <col min="6418" max="6656" width="9.140625" style="126"/>
    <col min="6657" max="6657" width="12.7109375" style="126" customWidth="1"/>
    <col min="6658" max="6658" width="56.28515625" style="126" customWidth="1"/>
    <col min="6659" max="6659" width="41" style="126" customWidth="1"/>
    <col min="6660" max="6660" width="4.85546875" style="126" customWidth="1"/>
    <col min="6661" max="6661" width="9.85546875" style="126" customWidth="1"/>
    <col min="6662" max="6662" width="12.42578125" style="126" customWidth="1"/>
    <col min="6663" max="6664" width="13.5703125" style="126" customWidth="1"/>
    <col min="6665" max="6667" width="8.85546875" style="126" customWidth="1"/>
    <col min="6668" max="6673" width="10.7109375" style="126" customWidth="1"/>
    <col min="6674" max="6912" width="9.140625" style="126"/>
    <col min="6913" max="6913" width="12.7109375" style="126" customWidth="1"/>
    <col min="6914" max="6914" width="56.28515625" style="126" customWidth="1"/>
    <col min="6915" max="6915" width="41" style="126" customWidth="1"/>
    <col min="6916" max="6916" width="4.85546875" style="126" customWidth="1"/>
    <col min="6917" max="6917" width="9.85546875" style="126" customWidth="1"/>
    <col min="6918" max="6918" width="12.42578125" style="126" customWidth="1"/>
    <col min="6919" max="6920" width="13.5703125" style="126" customWidth="1"/>
    <col min="6921" max="6923" width="8.85546875" style="126" customWidth="1"/>
    <col min="6924" max="6929" width="10.7109375" style="126" customWidth="1"/>
    <col min="6930" max="7168" width="9.140625" style="126"/>
    <col min="7169" max="7169" width="12.7109375" style="126" customWidth="1"/>
    <col min="7170" max="7170" width="56.28515625" style="126" customWidth="1"/>
    <col min="7171" max="7171" width="41" style="126" customWidth="1"/>
    <col min="7172" max="7172" width="4.85546875" style="126" customWidth="1"/>
    <col min="7173" max="7173" width="9.85546875" style="126" customWidth="1"/>
    <col min="7174" max="7174" width="12.42578125" style="126" customWidth="1"/>
    <col min="7175" max="7176" width="13.5703125" style="126" customWidth="1"/>
    <col min="7177" max="7179" width="8.85546875" style="126" customWidth="1"/>
    <col min="7180" max="7185" width="10.7109375" style="126" customWidth="1"/>
    <col min="7186" max="7424" width="9.140625" style="126"/>
    <col min="7425" max="7425" width="12.7109375" style="126" customWidth="1"/>
    <col min="7426" max="7426" width="56.28515625" style="126" customWidth="1"/>
    <col min="7427" max="7427" width="41" style="126" customWidth="1"/>
    <col min="7428" max="7428" width="4.85546875" style="126" customWidth="1"/>
    <col min="7429" max="7429" width="9.85546875" style="126" customWidth="1"/>
    <col min="7430" max="7430" width="12.42578125" style="126" customWidth="1"/>
    <col min="7431" max="7432" width="13.5703125" style="126" customWidth="1"/>
    <col min="7433" max="7435" width="8.85546875" style="126" customWidth="1"/>
    <col min="7436" max="7441" width="10.7109375" style="126" customWidth="1"/>
    <col min="7442" max="7680" width="9.140625" style="126"/>
    <col min="7681" max="7681" width="12.7109375" style="126" customWidth="1"/>
    <col min="7682" max="7682" width="56.28515625" style="126" customWidth="1"/>
    <col min="7683" max="7683" width="41" style="126" customWidth="1"/>
    <col min="7684" max="7684" width="4.85546875" style="126" customWidth="1"/>
    <col min="7685" max="7685" width="9.85546875" style="126" customWidth="1"/>
    <col min="7686" max="7686" width="12.42578125" style="126" customWidth="1"/>
    <col min="7687" max="7688" width="13.5703125" style="126" customWidth="1"/>
    <col min="7689" max="7691" width="8.85546875" style="126" customWidth="1"/>
    <col min="7692" max="7697" width="10.7109375" style="126" customWidth="1"/>
    <col min="7698" max="7936" width="9.140625" style="126"/>
    <col min="7937" max="7937" width="12.7109375" style="126" customWidth="1"/>
    <col min="7938" max="7938" width="56.28515625" style="126" customWidth="1"/>
    <col min="7939" max="7939" width="41" style="126" customWidth="1"/>
    <col min="7940" max="7940" width="4.85546875" style="126" customWidth="1"/>
    <col min="7941" max="7941" width="9.85546875" style="126" customWidth="1"/>
    <col min="7942" max="7942" width="12.42578125" style="126" customWidth="1"/>
    <col min="7943" max="7944" width="13.5703125" style="126" customWidth="1"/>
    <col min="7945" max="7947" width="8.85546875" style="126" customWidth="1"/>
    <col min="7948" max="7953" width="10.7109375" style="126" customWidth="1"/>
    <col min="7954" max="8192" width="9.140625" style="126"/>
    <col min="8193" max="8193" width="12.7109375" style="126" customWidth="1"/>
    <col min="8194" max="8194" width="56.28515625" style="126" customWidth="1"/>
    <col min="8195" max="8195" width="41" style="126" customWidth="1"/>
    <col min="8196" max="8196" width="4.85546875" style="126" customWidth="1"/>
    <col min="8197" max="8197" width="9.85546875" style="126" customWidth="1"/>
    <col min="8198" max="8198" width="12.42578125" style="126" customWidth="1"/>
    <col min="8199" max="8200" width="13.5703125" style="126" customWidth="1"/>
    <col min="8201" max="8203" width="8.85546875" style="126" customWidth="1"/>
    <col min="8204" max="8209" width="10.7109375" style="126" customWidth="1"/>
    <col min="8210" max="8448" width="9.140625" style="126"/>
    <col min="8449" max="8449" width="12.7109375" style="126" customWidth="1"/>
    <col min="8450" max="8450" width="56.28515625" style="126" customWidth="1"/>
    <col min="8451" max="8451" width="41" style="126" customWidth="1"/>
    <col min="8452" max="8452" width="4.85546875" style="126" customWidth="1"/>
    <col min="8453" max="8453" width="9.85546875" style="126" customWidth="1"/>
    <col min="8454" max="8454" width="12.42578125" style="126" customWidth="1"/>
    <col min="8455" max="8456" width="13.5703125" style="126" customWidth="1"/>
    <col min="8457" max="8459" width="8.85546875" style="126" customWidth="1"/>
    <col min="8460" max="8465" width="10.7109375" style="126" customWidth="1"/>
    <col min="8466" max="8704" width="9.140625" style="126"/>
    <col min="8705" max="8705" width="12.7109375" style="126" customWidth="1"/>
    <col min="8706" max="8706" width="56.28515625" style="126" customWidth="1"/>
    <col min="8707" max="8707" width="41" style="126" customWidth="1"/>
    <col min="8708" max="8708" width="4.85546875" style="126" customWidth="1"/>
    <col min="8709" max="8709" width="9.85546875" style="126" customWidth="1"/>
    <col min="8710" max="8710" width="12.42578125" style="126" customWidth="1"/>
    <col min="8711" max="8712" width="13.5703125" style="126" customWidth="1"/>
    <col min="8713" max="8715" width="8.85546875" style="126" customWidth="1"/>
    <col min="8716" max="8721" width="10.7109375" style="126" customWidth="1"/>
    <col min="8722" max="8960" width="9.140625" style="126"/>
    <col min="8961" max="8961" width="12.7109375" style="126" customWidth="1"/>
    <col min="8962" max="8962" width="56.28515625" style="126" customWidth="1"/>
    <col min="8963" max="8963" width="41" style="126" customWidth="1"/>
    <col min="8964" max="8964" width="4.85546875" style="126" customWidth="1"/>
    <col min="8965" max="8965" width="9.85546875" style="126" customWidth="1"/>
    <col min="8966" max="8966" width="12.42578125" style="126" customWidth="1"/>
    <col min="8967" max="8968" width="13.5703125" style="126" customWidth="1"/>
    <col min="8969" max="8971" width="8.85546875" style="126" customWidth="1"/>
    <col min="8972" max="8977" width="10.7109375" style="126" customWidth="1"/>
    <col min="8978" max="9216" width="9.140625" style="126"/>
    <col min="9217" max="9217" width="12.7109375" style="126" customWidth="1"/>
    <col min="9218" max="9218" width="56.28515625" style="126" customWidth="1"/>
    <col min="9219" max="9219" width="41" style="126" customWidth="1"/>
    <col min="9220" max="9220" width="4.85546875" style="126" customWidth="1"/>
    <col min="9221" max="9221" width="9.85546875" style="126" customWidth="1"/>
    <col min="9222" max="9222" width="12.42578125" style="126" customWidth="1"/>
    <col min="9223" max="9224" width="13.5703125" style="126" customWidth="1"/>
    <col min="9225" max="9227" width="8.85546875" style="126" customWidth="1"/>
    <col min="9228" max="9233" width="10.7109375" style="126" customWidth="1"/>
    <col min="9234" max="9472" width="9.140625" style="126"/>
    <col min="9473" max="9473" width="12.7109375" style="126" customWidth="1"/>
    <col min="9474" max="9474" width="56.28515625" style="126" customWidth="1"/>
    <col min="9475" max="9475" width="41" style="126" customWidth="1"/>
    <col min="9476" max="9476" width="4.85546875" style="126" customWidth="1"/>
    <col min="9477" max="9477" width="9.85546875" style="126" customWidth="1"/>
    <col min="9478" max="9478" width="12.42578125" style="126" customWidth="1"/>
    <col min="9479" max="9480" width="13.5703125" style="126" customWidth="1"/>
    <col min="9481" max="9483" width="8.85546875" style="126" customWidth="1"/>
    <col min="9484" max="9489" width="10.7109375" style="126" customWidth="1"/>
    <col min="9490" max="9728" width="9.140625" style="126"/>
    <col min="9729" max="9729" width="12.7109375" style="126" customWidth="1"/>
    <col min="9730" max="9730" width="56.28515625" style="126" customWidth="1"/>
    <col min="9731" max="9731" width="41" style="126" customWidth="1"/>
    <col min="9732" max="9732" width="4.85546875" style="126" customWidth="1"/>
    <col min="9733" max="9733" width="9.85546875" style="126" customWidth="1"/>
    <col min="9734" max="9734" width="12.42578125" style="126" customWidth="1"/>
    <col min="9735" max="9736" width="13.5703125" style="126" customWidth="1"/>
    <col min="9737" max="9739" width="8.85546875" style="126" customWidth="1"/>
    <col min="9740" max="9745" width="10.7109375" style="126" customWidth="1"/>
    <col min="9746" max="9984" width="9.140625" style="126"/>
    <col min="9985" max="9985" width="12.7109375" style="126" customWidth="1"/>
    <col min="9986" max="9986" width="56.28515625" style="126" customWidth="1"/>
    <col min="9987" max="9987" width="41" style="126" customWidth="1"/>
    <col min="9988" max="9988" width="4.85546875" style="126" customWidth="1"/>
    <col min="9989" max="9989" width="9.85546875" style="126" customWidth="1"/>
    <col min="9990" max="9990" width="12.42578125" style="126" customWidth="1"/>
    <col min="9991" max="9992" width="13.5703125" style="126" customWidth="1"/>
    <col min="9993" max="9995" width="8.85546875" style="126" customWidth="1"/>
    <col min="9996" max="10001" width="10.7109375" style="126" customWidth="1"/>
    <col min="10002" max="10240" width="9.140625" style="126"/>
    <col min="10241" max="10241" width="12.7109375" style="126" customWidth="1"/>
    <col min="10242" max="10242" width="56.28515625" style="126" customWidth="1"/>
    <col min="10243" max="10243" width="41" style="126" customWidth="1"/>
    <col min="10244" max="10244" width="4.85546875" style="126" customWidth="1"/>
    <col min="10245" max="10245" width="9.85546875" style="126" customWidth="1"/>
    <col min="10246" max="10246" width="12.42578125" style="126" customWidth="1"/>
    <col min="10247" max="10248" width="13.5703125" style="126" customWidth="1"/>
    <col min="10249" max="10251" width="8.85546875" style="126" customWidth="1"/>
    <col min="10252" max="10257" width="10.7109375" style="126" customWidth="1"/>
    <col min="10258" max="10496" width="9.140625" style="126"/>
    <col min="10497" max="10497" width="12.7109375" style="126" customWidth="1"/>
    <col min="10498" max="10498" width="56.28515625" style="126" customWidth="1"/>
    <col min="10499" max="10499" width="41" style="126" customWidth="1"/>
    <col min="10500" max="10500" width="4.85546875" style="126" customWidth="1"/>
    <col min="10501" max="10501" width="9.85546875" style="126" customWidth="1"/>
    <col min="10502" max="10502" width="12.42578125" style="126" customWidth="1"/>
    <col min="10503" max="10504" width="13.5703125" style="126" customWidth="1"/>
    <col min="10505" max="10507" width="8.85546875" style="126" customWidth="1"/>
    <col min="10508" max="10513" width="10.7109375" style="126" customWidth="1"/>
    <col min="10514" max="10752" width="9.140625" style="126"/>
    <col min="10753" max="10753" width="12.7109375" style="126" customWidth="1"/>
    <col min="10754" max="10754" width="56.28515625" style="126" customWidth="1"/>
    <col min="10755" max="10755" width="41" style="126" customWidth="1"/>
    <col min="10756" max="10756" width="4.85546875" style="126" customWidth="1"/>
    <col min="10757" max="10757" width="9.85546875" style="126" customWidth="1"/>
    <col min="10758" max="10758" width="12.42578125" style="126" customWidth="1"/>
    <col min="10759" max="10760" width="13.5703125" style="126" customWidth="1"/>
    <col min="10761" max="10763" width="8.85546875" style="126" customWidth="1"/>
    <col min="10764" max="10769" width="10.7109375" style="126" customWidth="1"/>
    <col min="10770" max="11008" width="9.140625" style="126"/>
    <col min="11009" max="11009" width="12.7109375" style="126" customWidth="1"/>
    <col min="11010" max="11010" width="56.28515625" style="126" customWidth="1"/>
    <col min="11011" max="11011" width="41" style="126" customWidth="1"/>
    <col min="11012" max="11012" width="4.85546875" style="126" customWidth="1"/>
    <col min="11013" max="11013" width="9.85546875" style="126" customWidth="1"/>
    <col min="11014" max="11014" width="12.42578125" style="126" customWidth="1"/>
    <col min="11015" max="11016" width="13.5703125" style="126" customWidth="1"/>
    <col min="11017" max="11019" width="8.85546875" style="126" customWidth="1"/>
    <col min="11020" max="11025" width="10.7109375" style="126" customWidth="1"/>
    <col min="11026" max="11264" width="9.140625" style="126"/>
    <col min="11265" max="11265" width="12.7109375" style="126" customWidth="1"/>
    <col min="11266" max="11266" width="56.28515625" style="126" customWidth="1"/>
    <col min="11267" max="11267" width="41" style="126" customWidth="1"/>
    <col min="11268" max="11268" width="4.85546875" style="126" customWidth="1"/>
    <col min="11269" max="11269" width="9.85546875" style="126" customWidth="1"/>
    <col min="11270" max="11270" width="12.42578125" style="126" customWidth="1"/>
    <col min="11271" max="11272" width="13.5703125" style="126" customWidth="1"/>
    <col min="11273" max="11275" width="8.85546875" style="126" customWidth="1"/>
    <col min="11276" max="11281" width="10.7109375" style="126" customWidth="1"/>
    <col min="11282" max="11520" width="9.140625" style="126"/>
    <col min="11521" max="11521" width="12.7109375" style="126" customWidth="1"/>
    <col min="11522" max="11522" width="56.28515625" style="126" customWidth="1"/>
    <col min="11523" max="11523" width="41" style="126" customWidth="1"/>
    <col min="11524" max="11524" width="4.85546875" style="126" customWidth="1"/>
    <col min="11525" max="11525" width="9.85546875" style="126" customWidth="1"/>
    <col min="11526" max="11526" width="12.42578125" style="126" customWidth="1"/>
    <col min="11527" max="11528" width="13.5703125" style="126" customWidth="1"/>
    <col min="11529" max="11531" width="8.85546875" style="126" customWidth="1"/>
    <col min="11532" max="11537" width="10.7109375" style="126" customWidth="1"/>
    <col min="11538" max="11776" width="9.140625" style="126"/>
    <col min="11777" max="11777" width="12.7109375" style="126" customWidth="1"/>
    <col min="11778" max="11778" width="56.28515625" style="126" customWidth="1"/>
    <col min="11779" max="11779" width="41" style="126" customWidth="1"/>
    <col min="11780" max="11780" width="4.85546875" style="126" customWidth="1"/>
    <col min="11781" max="11781" width="9.85546875" style="126" customWidth="1"/>
    <col min="11782" max="11782" width="12.42578125" style="126" customWidth="1"/>
    <col min="11783" max="11784" width="13.5703125" style="126" customWidth="1"/>
    <col min="11785" max="11787" width="8.85546875" style="126" customWidth="1"/>
    <col min="11788" max="11793" width="10.7109375" style="126" customWidth="1"/>
    <col min="11794" max="12032" width="9.140625" style="126"/>
    <col min="12033" max="12033" width="12.7109375" style="126" customWidth="1"/>
    <col min="12034" max="12034" width="56.28515625" style="126" customWidth="1"/>
    <col min="12035" max="12035" width="41" style="126" customWidth="1"/>
    <col min="12036" max="12036" width="4.85546875" style="126" customWidth="1"/>
    <col min="12037" max="12037" width="9.85546875" style="126" customWidth="1"/>
    <col min="12038" max="12038" width="12.42578125" style="126" customWidth="1"/>
    <col min="12039" max="12040" width="13.5703125" style="126" customWidth="1"/>
    <col min="12041" max="12043" width="8.85546875" style="126" customWidth="1"/>
    <col min="12044" max="12049" width="10.7109375" style="126" customWidth="1"/>
    <col min="12050" max="12288" width="9.140625" style="126"/>
    <col min="12289" max="12289" width="12.7109375" style="126" customWidth="1"/>
    <col min="12290" max="12290" width="56.28515625" style="126" customWidth="1"/>
    <col min="12291" max="12291" width="41" style="126" customWidth="1"/>
    <col min="12292" max="12292" width="4.85546875" style="126" customWidth="1"/>
    <col min="12293" max="12293" width="9.85546875" style="126" customWidth="1"/>
    <col min="12294" max="12294" width="12.42578125" style="126" customWidth="1"/>
    <col min="12295" max="12296" width="13.5703125" style="126" customWidth="1"/>
    <col min="12297" max="12299" width="8.85546875" style="126" customWidth="1"/>
    <col min="12300" max="12305" width="10.7109375" style="126" customWidth="1"/>
    <col min="12306" max="12544" width="9.140625" style="126"/>
    <col min="12545" max="12545" width="12.7109375" style="126" customWidth="1"/>
    <col min="12546" max="12546" width="56.28515625" style="126" customWidth="1"/>
    <col min="12547" max="12547" width="41" style="126" customWidth="1"/>
    <col min="12548" max="12548" width="4.85546875" style="126" customWidth="1"/>
    <col min="12549" max="12549" width="9.85546875" style="126" customWidth="1"/>
    <col min="12550" max="12550" width="12.42578125" style="126" customWidth="1"/>
    <col min="12551" max="12552" width="13.5703125" style="126" customWidth="1"/>
    <col min="12553" max="12555" width="8.85546875" style="126" customWidth="1"/>
    <col min="12556" max="12561" width="10.7109375" style="126" customWidth="1"/>
    <col min="12562" max="12800" width="9.140625" style="126"/>
    <col min="12801" max="12801" width="12.7109375" style="126" customWidth="1"/>
    <col min="12802" max="12802" width="56.28515625" style="126" customWidth="1"/>
    <col min="12803" max="12803" width="41" style="126" customWidth="1"/>
    <col min="12804" max="12804" width="4.85546875" style="126" customWidth="1"/>
    <col min="12805" max="12805" width="9.85546875" style="126" customWidth="1"/>
    <col min="12806" max="12806" width="12.42578125" style="126" customWidth="1"/>
    <col min="12807" max="12808" width="13.5703125" style="126" customWidth="1"/>
    <col min="12809" max="12811" width="8.85546875" style="126" customWidth="1"/>
    <col min="12812" max="12817" width="10.7109375" style="126" customWidth="1"/>
    <col min="12818" max="13056" width="9.140625" style="126"/>
    <col min="13057" max="13057" width="12.7109375" style="126" customWidth="1"/>
    <col min="13058" max="13058" width="56.28515625" style="126" customWidth="1"/>
    <col min="13059" max="13059" width="41" style="126" customWidth="1"/>
    <col min="13060" max="13060" width="4.85546875" style="126" customWidth="1"/>
    <col min="13061" max="13061" width="9.85546875" style="126" customWidth="1"/>
    <col min="13062" max="13062" width="12.42578125" style="126" customWidth="1"/>
    <col min="13063" max="13064" width="13.5703125" style="126" customWidth="1"/>
    <col min="13065" max="13067" width="8.85546875" style="126" customWidth="1"/>
    <col min="13068" max="13073" width="10.7109375" style="126" customWidth="1"/>
    <col min="13074" max="13312" width="9.140625" style="126"/>
    <col min="13313" max="13313" width="12.7109375" style="126" customWidth="1"/>
    <col min="13314" max="13314" width="56.28515625" style="126" customWidth="1"/>
    <col min="13315" max="13315" width="41" style="126" customWidth="1"/>
    <col min="13316" max="13316" width="4.85546875" style="126" customWidth="1"/>
    <col min="13317" max="13317" width="9.85546875" style="126" customWidth="1"/>
    <col min="13318" max="13318" width="12.42578125" style="126" customWidth="1"/>
    <col min="13319" max="13320" width="13.5703125" style="126" customWidth="1"/>
    <col min="13321" max="13323" width="8.85546875" style="126" customWidth="1"/>
    <col min="13324" max="13329" width="10.7109375" style="126" customWidth="1"/>
    <col min="13330" max="13568" width="9.140625" style="126"/>
    <col min="13569" max="13569" width="12.7109375" style="126" customWidth="1"/>
    <col min="13570" max="13570" width="56.28515625" style="126" customWidth="1"/>
    <col min="13571" max="13571" width="41" style="126" customWidth="1"/>
    <col min="13572" max="13572" width="4.85546875" style="126" customWidth="1"/>
    <col min="13573" max="13573" width="9.85546875" style="126" customWidth="1"/>
    <col min="13574" max="13574" width="12.42578125" style="126" customWidth="1"/>
    <col min="13575" max="13576" width="13.5703125" style="126" customWidth="1"/>
    <col min="13577" max="13579" width="8.85546875" style="126" customWidth="1"/>
    <col min="13580" max="13585" width="10.7109375" style="126" customWidth="1"/>
    <col min="13586" max="13824" width="9.140625" style="126"/>
    <col min="13825" max="13825" width="12.7109375" style="126" customWidth="1"/>
    <col min="13826" max="13826" width="56.28515625" style="126" customWidth="1"/>
    <col min="13827" max="13827" width="41" style="126" customWidth="1"/>
    <col min="13828" max="13828" width="4.85546875" style="126" customWidth="1"/>
    <col min="13829" max="13829" width="9.85546875" style="126" customWidth="1"/>
    <col min="13830" max="13830" width="12.42578125" style="126" customWidth="1"/>
    <col min="13831" max="13832" width="13.5703125" style="126" customWidth="1"/>
    <col min="13833" max="13835" width="8.85546875" style="126" customWidth="1"/>
    <col min="13836" max="13841" width="10.7109375" style="126" customWidth="1"/>
    <col min="13842" max="14080" width="9.140625" style="126"/>
    <col min="14081" max="14081" width="12.7109375" style="126" customWidth="1"/>
    <col min="14082" max="14082" width="56.28515625" style="126" customWidth="1"/>
    <col min="14083" max="14083" width="41" style="126" customWidth="1"/>
    <col min="14084" max="14084" width="4.85546875" style="126" customWidth="1"/>
    <col min="14085" max="14085" width="9.85546875" style="126" customWidth="1"/>
    <col min="14086" max="14086" width="12.42578125" style="126" customWidth="1"/>
    <col min="14087" max="14088" width="13.5703125" style="126" customWidth="1"/>
    <col min="14089" max="14091" width="8.85546875" style="126" customWidth="1"/>
    <col min="14092" max="14097" width="10.7109375" style="126" customWidth="1"/>
    <col min="14098" max="14336" width="9.140625" style="126"/>
    <col min="14337" max="14337" width="12.7109375" style="126" customWidth="1"/>
    <col min="14338" max="14338" width="56.28515625" style="126" customWidth="1"/>
    <col min="14339" max="14339" width="41" style="126" customWidth="1"/>
    <col min="14340" max="14340" width="4.85546875" style="126" customWidth="1"/>
    <col min="14341" max="14341" width="9.85546875" style="126" customWidth="1"/>
    <col min="14342" max="14342" width="12.42578125" style="126" customWidth="1"/>
    <col min="14343" max="14344" width="13.5703125" style="126" customWidth="1"/>
    <col min="14345" max="14347" width="8.85546875" style="126" customWidth="1"/>
    <col min="14348" max="14353" width="10.7109375" style="126" customWidth="1"/>
    <col min="14354" max="14592" width="9.140625" style="126"/>
    <col min="14593" max="14593" width="12.7109375" style="126" customWidth="1"/>
    <col min="14594" max="14594" width="56.28515625" style="126" customWidth="1"/>
    <col min="14595" max="14595" width="41" style="126" customWidth="1"/>
    <col min="14596" max="14596" width="4.85546875" style="126" customWidth="1"/>
    <col min="14597" max="14597" width="9.85546875" style="126" customWidth="1"/>
    <col min="14598" max="14598" width="12.42578125" style="126" customWidth="1"/>
    <col min="14599" max="14600" width="13.5703125" style="126" customWidth="1"/>
    <col min="14601" max="14603" width="8.85546875" style="126" customWidth="1"/>
    <col min="14604" max="14609" width="10.7109375" style="126" customWidth="1"/>
    <col min="14610" max="14848" width="9.140625" style="126"/>
    <col min="14849" max="14849" width="12.7109375" style="126" customWidth="1"/>
    <col min="14850" max="14850" width="56.28515625" style="126" customWidth="1"/>
    <col min="14851" max="14851" width="41" style="126" customWidth="1"/>
    <col min="14852" max="14852" width="4.85546875" style="126" customWidth="1"/>
    <col min="14853" max="14853" width="9.85546875" style="126" customWidth="1"/>
    <col min="14854" max="14854" width="12.42578125" style="126" customWidth="1"/>
    <col min="14855" max="14856" width="13.5703125" style="126" customWidth="1"/>
    <col min="14857" max="14859" width="8.85546875" style="126" customWidth="1"/>
    <col min="14860" max="14865" width="10.7109375" style="126" customWidth="1"/>
    <col min="14866" max="15104" width="9.140625" style="126"/>
    <col min="15105" max="15105" width="12.7109375" style="126" customWidth="1"/>
    <col min="15106" max="15106" width="56.28515625" style="126" customWidth="1"/>
    <col min="15107" max="15107" width="41" style="126" customWidth="1"/>
    <col min="15108" max="15108" width="4.85546875" style="126" customWidth="1"/>
    <col min="15109" max="15109" width="9.85546875" style="126" customWidth="1"/>
    <col min="15110" max="15110" width="12.42578125" style="126" customWidth="1"/>
    <col min="15111" max="15112" width="13.5703125" style="126" customWidth="1"/>
    <col min="15113" max="15115" width="8.85546875" style="126" customWidth="1"/>
    <col min="15116" max="15121" width="10.7109375" style="126" customWidth="1"/>
    <col min="15122" max="15360" width="9.140625" style="126"/>
    <col min="15361" max="15361" width="12.7109375" style="126" customWidth="1"/>
    <col min="15362" max="15362" width="56.28515625" style="126" customWidth="1"/>
    <col min="15363" max="15363" width="41" style="126" customWidth="1"/>
    <col min="15364" max="15364" width="4.85546875" style="126" customWidth="1"/>
    <col min="15365" max="15365" width="9.85546875" style="126" customWidth="1"/>
    <col min="15366" max="15366" width="12.42578125" style="126" customWidth="1"/>
    <col min="15367" max="15368" width="13.5703125" style="126" customWidth="1"/>
    <col min="15369" max="15371" width="8.85546875" style="126" customWidth="1"/>
    <col min="15372" max="15377" width="10.7109375" style="126" customWidth="1"/>
    <col min="15378" max="15616" width="9.140625" style="126"/>
    <col min="15617" max="15617" width="12.7109375" style="126" customWidth="1"/>
    <col min="15618" max="15618" width="56.28515625" style="126" customWidth="1"/>
    <col min="15619" max="15619" width="41" style="126" customWidth="1"/>
    <col min="15620" max="15620" width="4.85546875" style="126" customWidth="1"/>
    <col min="15621" max="15621" width="9.85546875" style="126" customWidth="1"/>
    <col min="15622" max="15622" width="12.42578125" style="126" customWidth="1"/>
    <col min="15623" max="15624" width="13.5703125" style="126" customWidth="1"/>
    <col min="15625" max="15627" width="8.85546875" style="126" customWidth="1"/>
    <col min="15628" max="15633" width="10.7109375" style="126" customWidth="1"/>
    <col min="15634" max="15872" width="9.140625" style="126"/>
    <col min="15873" max="15873" width="12.7109375" style="126" customWidth="1"/>
    <col min="15874" max="15874" width="56.28515625" style="126" customWidth="1"/>
    <col min="15875" max="15875" width="41" style="126" customWidth="1"/>
    <col min="15876" max="15876" width="4.85546875" style="126" customWidth="1"/>
    <col min="15877" max="15877" width="9.85546875" style="126" customWidth="1"/>
    <col min="15878" max="15878" width="12.42578125" style="126" customWidth="1"/>
    <col min="15879" max="15880" width="13.5703125" style="126" customWidth="1"/>
    <col min="15881" max="15883" width="8.85546875" style="126" customWidth="1"/>
    <col min="15884" max="15889" width="10.7109375" style="126" customWidth="1"/>
    <col min="15890" max="16128" width="9.140625" style="126"/>
    <col min="16129" max="16129" width="12.7109375" style="126" customWidth="1"/>
    <col min="16130" max="16130" width="56.28515625" style="126" customWidth="1"/>
    <col min="16131" max="16131" width="41" style="126" customWidth="1"/>
    <col min="16132" max="16132" width="4.85546875" style="126" customWidth="1"/>
    <col min="16133" max="16133" width="9.85546875" style="126" customWidth="1"/>
    <col min="16134" max="16134" width="12.42578125" style="126" customWidth="1"/>
    <col min="16135" max="16136" width="13.5703125" style="126" customWidth="1"/>
    <col min="16137" max="16139" width="8.85546875" style="126" customWidth="1"/>
    <col min="16140" max="16145" width="10.7109375" style="126" customWidth="1"/>
    <col min="16146" max="16384" width="9.140625" style="126"/>
  </cols>
  <sheetData>
    <row r="1" spans="1:12" s="31" customFormat="1" ht="15">
      <c r="A1" s="286" t="s">
        <v>291</v>
      </c>
      <c r="B1" s="287"/>
      <c r="C1" s="287"/>
      <c r="D1" s="287"/>
      <c r="E1" s="287"/>
      <c r="F1" s="287"/>
      <c r="G1" s="288"/>
      <c r="H1" s="30"/>
      <c r="L1" s="32"/>
    </row>
    <row r="2" spans="1:12" s="31" customFormat="1">
      <c r="A2" s="33"/>
      <c r="B2" s="34"/>
      <c r="C2" s="35"/>
      <c r="D2" s="36"/>
      <c r="E2" s="37"/>
      <c r="F2" s="37"/>
      <c r="G2" s="38"/>
      <c r="H2" s="37"/>
    </row>
    <row r="3" spans="1:12" s="31" customFormat="1" ht="15">
      <c r="A3" s="33" t="s">
        <v>27</v>
      </c>
      <c r="B3" s="289" t="s">
        <v>28</v>
      </c>
      <c r="C3" s="289"/>
      <c r="D3" s="289"/>
      <c r="E3" s="289"/>
      <c r="F3" s="289"/>
      <c r="G3" s="290"/>
      <c r="H3" s="40"/>
    </row>
    <row r="4" spans="1:12" s="31" customFormat="1">
      <c r="A4" s="33" t="s">
        <v>29</v>
      </c>
      <c r="B4" s="291" t="s">
        <v>30</v>
      </c>
      <c r="C4" s="291"/>
      <c r="D4" s="291"/>
      <c r="E4" s="291"/>
      <c r="F4" s="291"/>
      <c r="G4" s="292"/>
      <c r="H4" s="37"/>
    </row>
    <row r="5" spans="1:12" s="31" customFormat="1">
      <c r="A5" s="33" t="s">
        <v>31</v>
      </c>
      <c r="B5" s="291" t="s">
        <v>292</v>
      </c>
      <c r="C5" s="291"/>
      <c r="D5" s="291"/>
      <c r="E5" s="291"/>
      <c r="F5" s="291"/>
      <c r="G5" s="292"/>
      <c r="H5" s="37"/>
    </row>
    <row r="6" spans="1:12" s="31" customFormat="1">
      <c r="A6" s="33" t="s">
        <v>32</v>
      </c>
      <c r="B6" s="42" t="s">
        <v>293</v>
      </c>
      <c r="C6" s="43"/>
      <c r="D6" s="36"/>
      <c r="E6" s="42"/>
      <c r="F6" s="37"/>
      <c r="G6" s="44"/>
      <c r="H6" s="37"/>
    </row>
    <row r="7" spans="1:12" s="31" customFormat="1">
      <c r="A7" s="45" t="s">
        <v>34</v>
      </c>
      <c r="B7" s="37"/>
      <c r="C7" s="46"/>
      <c r="D7" s="36"/>
      <c r="E7" s="42"/>
      <c r="F7" s="47" t="s">
        <v>35</v>
      </c>
      <c r="G7" s="48">
        <v>41618</v>
      </c>
      <c r="H7" s="37"/>
    </row>
    <row r="8" spans="1:12" s="31" customFormat="1" ht="14.25" customHeight="1">
      <c r="A8" s="33"/>
      <c r="B8" s="34" t="s">
        <v>294</v>
      </c>
      <c r="C8" s="35"/>
      <c r="D8" s="36"/>
      <c r="E8" s="42"/>
      <c r="F8" s="37"/>
      <c r="G8" s="38"/>
      <c r="H8" s="37"/>
    </row>
    <row r="9" spans="1:12" s="31" customFormat="1" ht="14.25" customHeight="1">
      <c r="A9" s="33"/>
      <c r="B9" s="34"/>
      <c r="C9" s="35"/>
      <c r="D9" s="36"/>
      <c r="E9" s="42"/>
      <c r="F9" s="37"/>
      <c r="G9" s="38"/>
      <c r="H9" s="37"/>
    </row>
    <row r="10" spans="1:12" s="31" customFormat="1">
      <c r="A10" s="45" t="s">
        <v>37</v>
      </c>
      <c r="B10" s="42" t="s">
        <v>38</v>
      </c>
      <c r="C10" s="43"/>
      <c r="D10" s="36"/>
      <c r="E10" s="42"/>
      <c r="F10" s="37"/>
      <c r="G10" s="38"/>
      <c r="H10" s="37"/>
    </row>
    <row r="11" spans="1:12" s="31" customFormat="1">
      <c r="A11" s="33"/>
      <c r="B11" s="34"/>
      <c r="C11" s="35"/>
      <c r="D11" s="36"/>
      <c r="E11" s="37"/>
      <c r="F11" s="37"/>
      <c r="G11" s="38"/>
      <c r="H11" s="37"/>
    </row>
    <row r="12" spans="1:12" s="56" customFormat="1" ht="13.5" thickBot="1">
      <c r="A12" s="49" t="s">
        <v>39</v>
      </c>
      <c r="B12" s="50" t="s">
        <v>40</v>
      </c>
      <c r="C12" s="51" t="s">
        <v>41</v>
      </c>
      <c r="D12" s="52" t="s">
        <v>42</v>
      </c>
      <c r="E12" s="53" t="s">
        <v>43</v>
      </c>
      <c r="F12" s="53" t="s">
        <v>44</v>
      </c>
      <c r="G12" s="54" t="s">
        <v>45</v>
      </c>
      <c r="H12" s="55"/>
    </row>
    <row r="13" spans="1:12" s="64" customFormat="1" ht="12">
      <c r="A13" s="57" t="s">
        <v>46</v>
      </c>
      <c r="B13" s="58" t="s">
        <v>47</v>
      </c>
      <c r="C13" s="59"/>
      <c r="D13" s="60"/>
      <c r="E13" s="61"/>
      <c r="F13" s="61"/>
      <c r="G13" s="62"/>
      <c r="H13" s="63"/>
    </row>
    <row r="14" spans="1:12" s="72" customFormat="1" ht="23.25" customHeight="1">
      <c r="A14" s="195">
        <v>175101101</v>
      </c>
      <c r="B14" s="196" t="s">
        <v>183</v>
      </c>
      <c r="C14" s="67" t="s">
        <v>295</v>
      </c>
      <c r="D14" s="68" t="s">
        <v>53</v>
      </c>
      <c r="E14" s="69">
        <v>0.96</v>
      </c>
      <c r="F14" s="69">
        <v>120</v>
      </c>
      <c r="G14" s="70">
        <f>SUM(E14*F14)</f>
        <v>115.19999999999999</v>
      </c>
      <c r="H14" s="71"/>
    </row>
    <row r="15" spans="1:12" s="89" customFormat="1" ht="9.75">
      <c r="A15" s="81"/>
      <c r="B15" s="78" t="s">
        <v>296</v>
      </c>
      <c r="C15" s="115"/>
      <c r="D15" s="84"/>
      <c r="E15" s="85"/>
      <c r="F15" s="86"/>
      <c r="G15" s="87"/>
      <c r="H15" s="88"/>
    </row>
    <row r="16" spans="1:12" s="72" customFormat="1">
      <c r="A16" s="65">
        <v>583373063</v>
      </c>
      <c r="B16" s="79" t="s">
        <v>186</v>
      </c>
      <c r="C16" s="67" t="s">
        <v>295</v>
      </c>
      <c r="D16" s="68" t="s">
        <v>53</v>
      </c>
      <c r="E16" s="69">
        <v>0.96</v>
      </c>
      <c r="F16" s="69">
        <v>473</v>
      </c>
      <c r="G16" s="70">
        <f>F16*E16</f>
        <v>454.08</v>
      </c>
      <c r="H16" s="71"/>
    </row>
    <row r="17" spans="1:8" s="89" customFormat="1" ht="9.75">
      <c r="A17" s="81"/>
      <c r="B17" s="82" t="s">
        <v>296</v>
      </c>
      <c r="C17" s="83"/>
      <c r="D17" s="84"/>
      <c r="E17" s="85"/>
      <c r="F17" s="86"/>
      <c r="G17" s="87"/>
      <c r="H17" s="88"/>
    </row>
    <row r="18" spans="1:8" s="72" customFormat="1">
      <c r="A18" s="65">
        <v>139711101</v>
      </c>
      <c r="B18" s="79" t="s">
        <v>189</v>
      </c>
      <c r="C18" s="67" t="s">
        <v>297</v>
      </c>
      <c r="D18" s="68" t="s">
        <v>53</v>
      </c>
      <c r="E18" s="69">
        <v>2.96</v>
      </c>
      <c r="F18" s="69">
        <v>720</v>
      </c>
      <c r="G18" s="70">
        <f>F18*E18</f>
        <v>2131.1999999999998</v>
      </c>
      <c r="H18" s="71"/>
    </row>
    <row r="19" spans="1:8" s="89" customFormat="1" ht="9.75">
      <c r="A19" s="81"/>
      <c r="B19" s="82" t="s">
        <v>298</v>
      </c>
      <c r="C19" s="83"/>
      <c r="D19" s="84"/>
      <c r="E19" s="85"/>
      <c r="F19" s="86"/>
      <c r="G19" s="87"/>
      <c r="H19" s="88"/>
    </row>
    <row r="20" spans="1:8" s="72" customFormat="1">
      <c r="A20" s="65">
        <v>161101501</v>
      </c>
      <c r="B20" s="79" t="s">
        <v>191</v>
      </c>
      <c r="C20" s="80"/>
      <c r="D20" s="68" t="s">
        <v>53</v>
      </c>
      <c r="E20" s="69">
        <v>2.96</v>
      </c>
      <c r="F20" s="69">
        <v>302</v>
      </c>
      <c r="G20" s="70">
        <f>F20*E20</f>
        <v>893.92</v>
      </c>
      <c r="H20" s="71"/>
    </row>
    <row r="21" spans="1:8" s="89" customFormat="1" ht="9.75">
      <c r="A21" s="81"/>
      <c r="B21" s="82" t="s">
        <v>299</v>
      </c>
      <c r="C21" s="83"/>
      <c r="D21" s="84"/>
      <c r="E21" s="85"/>
      <c r="F21" s="86"/>
      <c r="G21" s="87"/>
      <c r="H21" s="88"/>
    </row>
    <row r="22" spans="1:8" s="72" customFormat="1">
      <c r="A22" s="65">
        <v>162201201</v>
      </c>
      <c r="B22" s="66" t="s">
        <v>61</v>
      </c>
      <c r="C22" s="67" t="s">
        <v>300</v>
      </c>
      <c r="D22" s="68" t="s">
        <v>53</v>
      </c>
      <c r="E22" s="69">
        <v>2.96</v>
      </c>
      <c r="F22" s="69">
        <v>155</v>
      </c>
      <c r="G22" s="70">
        <f>SUM(E22*F22)</f>
        <v>458.8</v>
      </c>
      <c r="H22" s="71"/>
    </row>
    <row r="23" spans="1:8" s="89" customFormat="1" ht="9.75">
      <c r="A23" s="81"/>
      <c r="B23" s="82" t="s">
        <v>299</v>
      </c>
      <c r="C23" s="83"/>
      <c r="D23" s="84"/>
      <c r="E23" s="85"/>
      <c r="F23" s="86"/>
      <c r="G23" s="87"/>
      <c r="H23" s="88"/>
    </row>
    <row r="24" spans="1:8" s="72" customFormat="1" ht="22.5">
      <c r="A24" s="65">
        <v>162201209</v>
      </c>
      <c r="B24" s="66" t="s">
        <v>68</v>
      </c>
      <c r="C24" s="67" t="s">
        <v>300</v>
      </c>
      <c r="D24" s="68" t="s">
        <v>53</v>
      </c>
      <c r="E24" s="69">
        <v>5.92</v>
      </c>
      <c r="F24" s="69">
        <v>144</v>
      </c>
      <c r="G24" s="70">
        <f>SUM(E24*F24)</f>
        <v>852.48</v>
      </c>
      <c r="H24" s="71"/>
    </row>
    <row r="25" spans="1:8" s="89" customFormat="1" ht="9.75">
      <c r="A25" s="81"/>
      <c r="B25" s="82" t="s">
        <v>299</v>
      </c>
      <c r="C25" s="83"/>
      <c r="D25" s="84"/>
      <c r="E25" s="85"/>
      <c r="F25" s="86"/>
      <c r="G25" s="87"/>
      <c r="H25" s="88"/>
    </row>
    <row r="26" spans="1:8" s="72" customFormat="1">
      <c r="A26" s="65">
        <v>167101101</v>
      </c>
      <c r="B26" s="66" t="s">
        <v>100</v>
      </c>
      <c r="C26" s="67"/>
      <c r="D26" s="68" t="s">
        <v>53</v>
      </c>
      <c r="E26" s="69">
        <v>2.96</v>
      </c>
      <c r="F26" s="69">
        <v>86</v>
      </c>
      <c r="G26" s="70">
        <f>SUM(E26*F26)</f>
        <v>254.56</v>
      </c>
      <c r="H26" s="71"/>
    </row>
    <row r="27" spans="1:8" s="89" customFormat="1" ht="9.75">
      <c r="A27" s="81"/>
      <c r="B27" s="82" t="s">
        <v>299</v>
      </c>
      <c r="C27" s="83"/>
      <c r="D27" s="84"/>
      <c r="E27" s="85"/>
      <c r="F27" s="86"/>
      <c r="G27" s="87"/>
      <c r="H27" s="88"/>
    </row>
    <row r="28" spans="1:8" s="72" customFormat="1">
      <c r="A28" s="65" t="s">
        <v>102</v>
      </c>
      <c r="B28" s="66" t="s">
        <v>76</v>
      </c>
      <c r="C28" s="67"/>
      <c r="D28" s="68" t="s">
        <v>53</v>
      </c>
      <c r="E28" s="69">
        <v>2.96</v>
      </c>
      <c r="F28" s="69">
        <v>135</v>
      </c>
      <c r="G28" s="70">
        <f>SUM(E28*F28)</f>
        <v>399.6</v>
      </c>
      <c r="H28" s="71"/>
    </row>
    <row r="29" spans="1:8" s="89" customFormat="1" ht="9.75">
      <c r="A29" s="81"/>
      <c r="B29" s="82" t="s">
        <v>299</v>
      </c>
      <c r="C29" s="83"/>
      <c r="D29" s="84"/>
      <c r="E29" s="85"/>
      <c r="F29" s="86"/>
      <c r="G29" s="87"/>
      <c r="H29" s="88"/>
    </row>
    <row r="30" spans="1:8" s="72" customFormat="1">
      <c r="A30" s="65">
        <v>171201201</v>
      </c>
      <c r="B30" s="66" t="s">
        <v>87</v>
      </c>
      <c r="C30" s="67"/>
      <c r="D30" s="68" t="s">
        <v>53</v>
      </c>
      <c r="E30" s="69">
        <v>2.96</v>
      </c>
      <c r="F30" s="69">
        <v>15</v>
      </c>
      <c r="G30" s="70">
        <f>SUM(E30*F30)</f>
        <v>44.4</v>
      </c>
      <c r="H30" s="71"/>
    </row>
    <row r="31" spans="1:8" s="72" customFormat="1">
      <c r="A31" s="65">
        <v>171201207</v>
      </c>
      <c r="B31" s="66" t="s">
        <v>89</v>
      </c>
      <c r="C31" s="67"/>
      <c r="D31" s="68" t="s">
        <v>53</v>
      </c>
      <c r="E31" s="69">
        <v>2.96</v>
      </c>
      <c r="F31" s="69">
        <v>150</v>
      </c>
      <c r="G31" s="70">
        <f>SUM(E31*F31)</f>
        <v>444</v>
      </c>
      <c r="H31" s="71"/>
    </row>
    <row r="32" spans="1:8" s="98" customFormat="1" ht="12">
      <c r="A32" s="197" t="s">
        <v>105</v>
      </c>
      <c r="B32" s="91" t="s">
        <v>106</v>
      </c>
      <c r="C32" s="92"/>
      <c r="D32" s="93"/>
      <c r="E32" s="94"/>
      <c r="F32" s="95"/>
      <c r="G32" s="96">
        <f>SUM(G14:G31)</f>
        <v>6048.2400000000007</v>
      </c>
      <c r="H32" s="71"/>
    </row>
    <row r="33" spans="1:8" s="107" customFormat="1">
      <c r="A33" s="198"/>
      <c r="B33" s="100"/>
      <c r="C33" s="101"/>
      <c r="D33" s="102"/>
      <c r="E33" s="103"/>
      <c r="F33" s="104"/>
      <c r="G33" s="105"/>
      <c r="H33" s="106"/>
    </row>
    <row r="34" spans="1:8" s="98" customFormat="1" ht="12">
      <c r="A34" s="108" t="s">
        <v>107</v>
      </c>
      <c r="B34" s="109" t="s">
        <v>108</v>
      </c>
      <c r="C34" s="110"/>
      <c r="D34" s="111"/>
      <c r="E34" s="112"/>
      <c r="F34" s="112"/>
      <c r="G34" s="113"/>
      <c r="H34" s="114"/>
    </row>
    <row r="35" spans="1:8" s="72" customFormat="1" ht="22.5">
      <c r="A35" s="65">
        <v>212752213</v>
      </c>
      <c r="B35" s="66" t="s">
        <v>193</v>
      </c>
      <c r="C35" s="67" t="s">
        <v>301</v>
      </c>
      <c r="D35" s="68" t="s">
        <v>194</v>
      </c>
      <c r="E35" s="69">
        <v>24</v>
      </c>
      <c r="F35" s="69">
        <v>105</v>
      </c>
      <c r="G35" s="70">
        <f>F35*E35</f>
        <v>2520</v>
      </c>
      <c r="H35" s="71"/>
    </row>
    <row r="36" spans="1:8" s="89" customFormat="1" ht="9.75">
      <c r="A36" s="81"/>
      <c r="B36" s="78" t="s">
        <v>302</v>
      </c>
      <c r="C36" s="115"/>
      <c r="D36" s="84"/>
      <c r="E36" s="85"/>
      <c r="F36" s="86"/>
      <c r="G36" s="87"/>
      <c r="H36" s="88"/>
    </row>
    <row r="37" spans="1:8" s="72" customFormat="1">
      <c r="A37" s="65">
        <v>212752250</v>
      </c>
      <c r="B37" s="66" t="s">
        <v>196</v>
      </c>
      <c r="C37" s="67"/>
      <c r="D37" s="68" t="s">
        <v>93</v>
      </c>
      <c r="E37" s="69">
        <v>28.8</v>
      </c>
      <c r="F37" s="69">
        <v>40</v>
      </c>
      <c r="G37" s="70">
        <f>F37*E37</f>
        <v>1152</v>
      </c>
      <c r="H37" s="71"/>
    </row>
    <row r="38" spans="1:8" s="89" customFormat="1" ht="9.75">
      <c r="A38" s="199"/>
      <c r="B38" s="200" t="s">
        <v>303</v>
      </c>
      <c r="C38" s="201"/>
      <c r="D38" s="202"/>
      <c r="E38" s="203"/>
      <c r="F38" s="204"/>
      <c r="G38" s="205"/>
      <c r="H38" s="88"/>
    </row>
    <row r="39" spans="1:8" s="72" customFormat="1" ht="33.75">
      <c r="A39" s="65">
        <v>279113136</v>
      </c>
      <c r="B39" s="79" t="s">
        <v>109</v>
      </c>
      <c r="C39" s="67" t="s">
        <v>304</v>
      </c>
      <c r="D39" s="68" t="s">
        <v>53</v>
      </c>
      <c r="E39" s="69">
        <v>0.6</v>
      </c>
      <c r="F39" s="69">
        <v>1820</v>
      </c>
      <c r="G39" s="70">
        <f>F39*E39</f>
        <v>1092</v>
      </c>
      <c r="H39" s="71"/>
    </row>
    <row r="40" spans="1:8" s="89" customFormat="1" ht="9.75">
      <c r="A40" s="81"/>
      <c r="B40" s="78" t="s">
        <v>305</v>
      </c>
      <c r="C40" s="115"/>
      <c r="D40" s="84"/>
      <c r="E40" s="85"/>
      <c r="F40" s="86"/>
      <c r="G40" s="87"/>
      <c r="H40" s="88"/>
    </row>
    <row r="41" spans="1:8" s="72" customFormat="1">
      <c r="A41" s="65" t="s">
        <v>306</v>
      </c>
      <c r="B41" s="66" t="s">
        <v>307</v>
      </c>
      <c r="C41" s="67" t="s">
        <v>308</v>
      </c>
      <c r="D41" s="68" t="s">
        <v>53</v>
      </c>
      <c r="E41" s="69">
        <v>0.2</v>
      </c>
      <c r="F41" s="69">
        <v>2850</v>
      </c>
      <c r="G41" s="70">
        <f>F41*E41</f>
        <v>570</v>
      </c>
      <c r="H41" s="71"/>
    </row>
    <row r="42" spans="1:8" s="89" customFormat="1" ht="9.75">
      <c r="A42" s="199"/>
      <c r="B42" s="200"/>
      <c r="C42" s="201"/>
      <c r="D42" s="202"/>
      <c r="E42" s="203"/>
      <c r="F42" s="204"/>
      <c r="G42" s="205"/>
      <c r="H42" s="88"/>
    </row>
    <row r="43" spans="1:8" s="64" customFormat="1" ht="12">
      <c r="A43" s="197" t="s">
        <v>105</v>
      </c>
      <c r="B43" s="91" t="s">
        <v>112</v>
      </c>
      <c r="C43" s="92"/>
      <c r="D43" s="116"/>
      <c r="E43" s="117"/>
      <c r="F43" s="118"/>
      <c r="G43" s="119">
        <f>SUM(G35:G41)</f>
        <v>5334</v>
      </c>
      <c r="H43" s="97"/>
    </row>
    <row r="44" spans="1:8" s="107" customFormat="1">
      <c r="A44" s="198"/>
      <c r="B44" s="100"/>
      <c r="C44" s="101"/>
      <c r="D44" s="102"/>
      <c r="E44" s="103"/>
      <c r="F44" s="104"/>
      <c r="G44" s="105"/>
      <c r="H44" s="106"/>
    </row>
    <row r="45" spans="1:8" s="98" customFormat="1" ht="12">
      <c r="A45" s="108" t="s">
        <v>255</v>
      </c>
      <c r="B45" s="109" t="s">
        <v>256</v>
      </c>
      <c r="C45" s="110"/>
      <c r="D45" s="111"/>
      <c r="E45" s="112"/>
      <c r="F45" s="112"/>
      <c r="G45" s="113"/>
      <c r="H45" s="114"/>
    </row>
    <row r="46" spans="1:8" s="72" customFormat="1">
      <c r="A46" s="65" t="s">
        <v>309</v>
      </c>
      <c r="B46" s="66" t="s">
        <v>310</v>
      </c>
      <c r="C46" s="67" t="s">
        <v>311</v>
      </c>
      <c r="D46" s="68" t="s">
        <v>165</v>
      </c>
      <c r="E46" s="69">
        <v>1</v>
      </c>
      <c r="F46" s="69">
        <v>3000</v>
      </c>
      <c r="G46" s="70">
        <f>F46*E46</f>
        <v>3000</v>
      </c>
      <c r="H46" s="71"/>
    </row>
    <row r="47" spans="1:8" s="89" customFormat="1" ht="9.75">
      <c r="A47" s="81"/>
      <c r="B47" s="78" t="s">
        <v>312</v>
      </c>
      <c r="C47" s="115"/>
      <c r="D47" s="84"/>
      <c r="E47" s="85"/>
      <c r="F47" s="86"/>
      <c r="G47" s="87"/>
      <c r="H47" s="88"/>
    </row>
    <row r="48" spans="1:8" s="64" customFormat="1" ht="12">
      <c r="A48" s="197" t="s">
        <v>105</v>
      </c>
      <c r="B48" s="91" t="s">
        <v>262</v>
      </c>
      <c r="C48" s="92"/>
      <c r="D48" s="116"/>
      <c r="E48" s="117"/>
      <c r="F48" s="118"/>
      <c r="G48" s="119">
        <f>SUM(G44:G47)</f>
        <v>3000</v>
      </c>
      <c r="H48" s="97"/>
    </row>
    <row r="49" spans="1:8" s="107" customFormat="1">
      <c r="A49" s="198"/>
      <c r="B49" s="100"/>
      <c r="C49" s="101"/>
      <c r="D49" s="102"/>
      <c r="E49" s="103"/>
      <c r="F49" s="104"/>
      <c r="G49" s="105"/>
      <c r="H49" s="106"/>
    </row>
    <row r="50" spans="1:8" s="98" customFormat="1" ht="12">
      <c r="A50" s="108" t="s">
        <v>313</v>
      </c>
      <c r="B50" s="109" t="s">
        <v>314</v>
      </c>
      <c r="C50" s="110"/>
      <c r="D50" s="111"/>
      <c r="E50" s="112"/>
      <c r="F50" s="112"/>
      <c r="G50" s="113"/>
      <c r="H50" s="114"/>
    </row>
    <row r="51" spans="1:8" s="72" customFormat="1" ht="22.5">
      <c r="A51" s="65">
        <v>721001</v>
      </c>
      <c r="B51" s="66" t="s">
        <v>315</v>
      </c>
      <c r="C51" s="67" t="s">
        <v>316</v>
      </c>
      <c r="D51" s="68" t="s">
        <v>128</v>
      </c>
      <c r="E51" s="69">
        <v>1</v>
      </c>
      <c r="F51" s="69">
        <v>1000</v>
      </c>
      <c r="G51" s="70">
        <f>F51*E51</f>
        <v>1000</v>
      </c>
      <c r="H51" s="71"/>
    </row>
    <row r="52" spans="1:8" s="64" customFormat="1" ht="12">
      <c r="A52" s="197" t="s">
        <v>105</v>
      </c>
      <c r="B52" s="91" t="s">
        <v>289</v>
      </c>
      <c r="C52" s="92"/>
      <c r="D52" s="116"/>
      <c r="E52" s="117"/>
      <c r="F52" s="118"/>
      <c r="G52" s="119">
        <f>SUM(G51)</f>
        <v>1000</v>
      </c>
      <c r="H52" s="97"/>
    </row>
    <row r="53" spans="1:8" s="107" customFormat="1">
      <c r="A53" s="198"/>
      <c r="B53" s="100"/>
      <c r="C53" s="101"/>
      <c r="D53" s="102"/>
      <c r="E53" s="103"/>
      <c r="F53" s="104"/>
      <c r="G53" s="105"/>
      <c r="H53" s="106"/>
    </row>
    <row r="54" spans="1:8" s="98" customFormat="1" ht="12">
      <c r="A54" s="108" t="s">
        <v>113</v>
      </c>
      <c r="B54" s="109" t="s">
        <v>114</v>
      </c>
      <c r="C54" s="110"/>
      <c r="D54" s="111"/>
      <c r="E54" s="112"/>
      <c r="F54" s="112"/>
      <c r="G54" s="113"/>
      <c r="H54" s="114"/>
    </row>
    <row r="55" spans="1:8" s="72" customFormat="1">
      <c r="A55" s="65">
        <v>1</v>
      </c>
      <c r="B55" s="66" t="s">
        <v>115</v>
      </c>
      <c r="C55" s="67"/>
      <c r="D55" s="68" t="s">
        <v>116</v>
      </c>
      <c r="E55" s="69">
        <v>1</v>
      </c>
      <c r="F55" s="69">
        <f>(G32+G43+G48+G52)/100</f>
        <v>153.82240000000002</v>
      </c>
      <c r="G55" s="70">
        <f>SUM(E55*F55)</f>
        <v>153.82240000000002</v>
      </c>
      <c r="H55" s="71"/>
    </row>
    <row r="56" spans="1:8" s="72" customFormat="1">
      <c r="A56" s="65">
        <v>2</v>
      </c>
      <c r="B56" s="66" t="s">
        <v>117</v>
      </c>
      <c r="C56" s="67"/>
      <c r="D56" s="68" t="s">
        <v>116</v>
      </c>
      <c r="E56" s="69">
        <v>0.3</v>
      </c>
      <c r="F56" s="69">
        <f>F55</f>
        <v>153.82240000000002</v>
      </c>
      <c r="G56" s="70">
        <f>SUM(E56*F56)</f>
        <v>46.146720000000002</v>
      </c>
      <c r="H56" s="71"/>
    </row>
    <row r="57" spans="1:8" s="64" customFormat="1" ht="12">
      <c r="A57" s="197" t="s">
        <v>105</v>
      </c>
      <c r="B57" s="91" t="s">
        <v>118</v>
      </c>
      <c r="C57" s="92"/>
      <c r="D57" s="116"/>
      <c r="E57" s="117"/>
      <c r="F57" s="118"/>
      <c r="G57" s="119">
        <f>SUM(G55:G56)</f>
        <v>199.96912000000003</v>
      </c>
      <c r="H57" s="97"/>
    </row>
    <row r="58" spans="1:8" ht="13.5" thickBot="1">
      <c r="A58" s="120"/>
      <c r="B58" s="121"/>
      <c r="C58" s="122"/>
      <c r="D58" s="121"/>
      <c r="E58" s="123"/>
      <c r="F58" s="123"/>
      <c r="G58" s="124"/>
      <c r="H58" s="125"/>
    </row>
    <row r="59" spans="1:8" s="31" customFormat="1" ht="13.5" thickBot="1">
      <c r="A59" s="127"/>
      <c r="B59" s="128" t="s">
        <v>317</v>
      </c>
      <c r="C59" s="129"/>
      <c r="D59" s="130"/>
      <c r="E59" s="131"/>
      <c r="F59" s="131"/>
      <c r="G59" s="132">
        <f>G57+G52+G48+G43+G32</f>
        <v>15582.20912</v>
      </c>
      <c r="H59" s="125"/>
    </row>
    <row r="60" spans="1:8">
      <c r="A60" s="133"/>
      <c r="B60" s="133"/>
      <c r="C60" s="134"/>
      <c r="D60" s="133"/>
      <c r="E60" s="133"/>
      <c r="F60" s="133"/>
      <c r="G60" s="133"/>
      <c r="H60" s="133"/>
    </row>
    <row r="61" spans="1:8">
      <c r="A61" s="133"/>
      <c r="B61" s="133"/>
      <c r="C61" s="134"/>
      <c r="D61" s="133"/>
      <c r="E61" s="133"/>
      <c r="F61" s="133"/>
      <c r="G61" s="133"/>
      <c r="H61" s="133"/>
    </row>
    <row r="62" spans="1:8">
      <c r="A62" s="133"/>
      <c r="B62" s="133"/>
      <c r="C62" s="134"/>
      <c r="D62" s="133"/>
      <c r="E62" s="133"/>
      <c r="F62" s="133"/>
      <c r="G62" s="133"/>
      <c r="H62" s="133"/>
    </row>
    <row r="63" spans="1:8">
      <c r="A63" s="133"/>
      <c r="B63" s="133"/>
      <c r="C63" s="134"/>
      <c r="D63" s="133"/>
      <c r="E63" s="133"/>
      <c r="F63" s="133"/>
      <c r="G63" s="133"/>
      <c r="H63" s="133"/>
    </row>
    <row r="64" spans="1:8">
      <c r="A64" s="133"/>
      <c r="B64" s="133"/>
      <c r="C64" s="134"/>
      <c r="D64" s="133"/>
      <c r="E64" s="133"/>
      <c r="F64" s="133"/>
      <c r="G64" s="133"/>
      <c r="H64" s="133"/>
    </row>
    <row r="65" spans="1:8">
      <c r="A65" s="133"/>
      <c r="B65" s="133"/>
      <c r="C65" s="134"/>
      <c r="D65" s="133"/>
      <c r="E65" s="133"/>
      <c r="F65" s="133"/>
      <c r="G65" s="133"/>
      <c r="H65" s="133"/>
    </row>
    <row r="66" spans="1:8">
      <c r="A66" s="133"/>
      <c r="B66" s="133"/>
      <c r="C66" s="134"/>
      <c r="D66" s="133"/>
      <c r="E66" s="133"/>
      <c r="F66" s="133"/>
      <c r="G66" s="133"/>
      <c r="H66" s="133"/>
    </row>
    <row r="67" spans="1:8">
      <c r="A67" s="133"/>
      <c r="B67" s="133"/>
      <c r="C67" s="134"/>
      <c r="D67" s="133"/>
      <c r="E67" s="133"/>
      <c r="F67" s="133"/>
      <c r="G67" s="133"/>
      <c r="H67" s="133"/>
    </row>
    <row r="68" spans="1:8">
      <c r="A68" s="133"/>
      <c r="B68" s="133"/>
      <c r="C68" s="134"/>
      <c r="D68" s="133"/>
      <c r="E68" s="133"/>
      <c r="F68" s="133"/>
      <c r="G68" s="133"/>
      <c r="H68" s="133"/>
    </row>
    <row r="69" spans="1:8">
      <c r="A69" s="133"/>
      <c r="B69" s="133"/>
      <c r="C69" s="134"/>
      <c r="D69" s="133"/>
      <c r="E69" s="133"/>
      <c r="F69" s="133"/>
      <c r="G69" s="133"/>
      <c r="H69" s="133"/>
    </row>
    <row r="70" spans="1:8">
      <c r="A70" s="133"/>
      <c r="B70" s="133"/>
      <c r="C70" s="134"/>
      <c r="D70" s="133"/>
      <c r="E70" s="133"/>
      <c r="F70" s="133"/>
      <c r="G70" s="133"/>
      <c r="H70" s="133"/>
    </row>
    <row r="71" spans="1:8">
      <c r="A71" s="133"/>
      <c r="B71" s="133"/>
      <c r="C71" s="134"/>
      <c r="D71" s="133"/>
      <c r="E71" s="133"/>
      <c r="F71" s="133"/>
      <c r="G71" s="133"/>
      <c r="H71" s="133"/>
    </row>
    <row r="72" spans="1:8">
      <c r="A72" s="133"/>
      <c r="B72" s="133"/>
      <c r="C72" s="134"/>
      <c r="D72" s="133"/>
      <c r="E72" s="133"/>
      <c r="F72" s="133"/>
      <c r="G72" s="133"/>
      <c r="H72" s="133"/>
    </row>
    <row r="73" spans="1:8">
      <c r="A73" s="133"/>
      <c r="B73" s="133"/>
      <c r="C73" s="134"/>
      <c r="D73" s="133"/>
      <c r="E73" s="133"/>
      <c r="F73" s="133"/>
      <c r="G73" s="133"/>
      <c r="H73" s="133"/>
    </row>
    <row r="74" spans="1:8">
      <c r="A74" s="133"/>
      <c r="B74" s="133"/>
      <c r="C74" s="134"/>
      <c r="D74" s="133"/>
      <c r="E74" s="133"/>
      <c r="F74" s="133"/>
      <c r="G74" s="133"/>
      <c r="H74" s="133"/>
    </row>
    <row r="75" spans="1:8">
      <c r="A75" s="133"/>
      <c r="B75" s="133"/>
      <c r="C75" s="134"/>
      <c r="D75" s="133"/>
      <c r="E75" s="133"/>
      <c r="F75" s="133"/>
      <c r="G75" s="133"/>
      <c r="H75" s="133"/>
    </row>
    <row r="76" spans="1:8">
      <c r="A76" s="133"/>
      <c r="B76" s="133"/>
      <c r="C76" s="134"/>
      <c r="D76" s="133"/>
      <c r="E76" s="133"/>
      <c r="F76" s="133"/>
      <c r="G76" s="133"/>
      <c r="H76" s="133"/>
    </row>
    <row r="77" spans="1:8">
      <c r="A77" s="133"/>
      <c r="B77" s="133"/>
      <c r="C77" s="134"/>
      <c r="D77" s="133"/>
      <c r="E77" s="133"/>
      <c r="F77" s="133"/>
      <c r="G77" s="133"/>
      <c r="H77" s="133"/>
    </row>
    <row r="78" spans="1:8">
      <c r="A78" s="133"/>
      <c r="B78" s="133"/>
      <c r="C78" s="134"/>
      <c r="D78" s="133"/>
      <c r="E78" s="133"/>
      <c r="F78" s="133"/>
      <c r="G78" s="133"/>
      <c r="H78" s="133"/>
    </row>
    <row r="79" spans="1:8">
      <c r="A79" s="133"/>
      <c r="B79" s="133"/>
      <c r="C79" s="134"/>
      <c r="D79" s="133"/>
      <c r="E79" s="133"/>
      <c r="F79" s="133"/>
      <c r="G79" s="133"/>
      <c r="H79" s="133"/>
    </row>
    <row r="80" spans="1:8">
      <c r="A80" s="133"/>
      <c r="B80" s="133"/>
      <c r="C80" s="134"/>
      <c r="D80" s="133"/>
      <c r="E80" s="133"/>
      <c r="F80" s="133"/>
      <c r="G80" s="133"/>
      <c r="H80" s="133"/>
    </row>
    <row r="81" spans="1:8">
      <c r="A81" s="133"/>
      <c r="B81" s="133"/>
      <c r="C81" s="134"/>
      <c r="D81" s="133"/>
      <c r="E81" s="133"/>
      <c r="F81" s="133"/>
      <c r="G81" s="133"/>
      <c r="H81" s="133"/>
    </row>
    <row r="82" spans="1:8">
      <c r="A82" s="133"/>
      <c r="B82" s="133"/>
      <c r="C82" s="134"/>
      <c r="D82" s="133"/>
      <c r="E82" s="133"/>
      <c r="F82" s="133"/>
      <c r="G82" s="133"/>
      <c r="H82" s="133"/>
    </row>
    <row r="83" spans="1:8">
      <c r="A83" s="133"/>
      <c r="B83" s="133"/>
      <c r="C83" s="134"/>
      <c r="D83" s="133"/>
      <c r="E83" s="133"/>
      <c r="F83" s="133"/>
      <c r="G83" s="133"/>
      <c r="H83" s="133"/>
    </row>
    <row r="84" spans="1:8">
      <c r="A84" s="133"/>
      <c r="B84" s="133"/>
      <c r="C84" s="134"/>
      <c r="D84" s="133"/>
      <c r="E84" s="133"/>
      <c r="F84" s="133"/>
      <c r="G84" s="133"/>
      <c r="H84" s="133"/>
    </row>
    <row r="85" spans="1:8">
      <c r="A85" s="133"/>
      <c r="B85" s="133"/>
      <c r="C85" s="134"/>
      <c r="D85" s="133"/>
      <c r="E85" s="133"/>
      <c r="F85" s="133"/>
      <c r="G85" s="133"/>
      <c r="H85" s="133"/>
    </row>
  </sheetData>
  <mergeCells count="4">
    <mergeCell ref="A1:G1"/>
    <mergeCell ref="B3:G3"/>
    <mergeCell ref="B4:G4"/>
    <mergeCell ref="B5:G5"/>
  </mergeCells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a64qpR+aZS6yQrJjNyajXMwPJvE=</DigestValue>
    </Reference>
    <Reference URI="#idOfficeObject" Type="http://www.w3.org/2000/09/xmldsig#Object">
      <DigestMethod Algorithm="http://www.w3.org/2000/09/xmldsig#sha1"/>
      <DigestValue>2mnSiMOlc+mLCu8D8iLrcLXwUxs=</DigestValue>
    </Reference>
    <Reference URI="#idValidSigLnImg" Type="http://www.w3.org/2000/09/xmldsig#Object">
      <DigestMethod Algorithm="http://www.w3.org/2000/09/xmldsig#sha1"/>
      <DigestValue>eRpmM35DwEV1/IUYBntRTSRclpI=</DigestValue>
    </Reference>
    <Reference URI="#idInvalidSigLnImg" Type="http://www.w3.org/2000/09/xmldsig#Object">
      <DigestMethod Algorithm="http://www.w3.org/2000/09/xmldsig#sha1"/>
      <DigestValue>T0CoSOncSrY7+GbTd3avcSE9OKc=</DigestValue>
    </Reference>
  </SignedInfo>
  <SignatureValue>
    iZuzSJJxHCqCPPNwZtvpLR2e9lE/NhRnbeEjQ7If10t32nfMkKtK3BCN1rdonFylr9aEE/qO
    1/hLAVXtvuVt0xd92mvhYYR6+GkFv/Y4rMfHQwtymBcNoj4M34gLsqt0khKrJNx0Jr7VgbuU
    zSo60LIpmEdcrB+zQyn+aEN38xI2DFsW9W70MzmwuunSMv4xdAURWJm37xZPFkaEM1MMuZFF
    bIkTRVuvFq4Qu1S40LCmMSd0VpYTCqW51A7GXTcpzBIbfjTz3ywoVAeZD4MG2l7B5UCUocg+
    9f+NbSAHWEIyaPMeX1G0w9xfR9C6AGzs21Z/rdgurV7gJckZSTa18A==
  </SignatureValue>
  <KeyInfo>
    <KeyValue>
      <RSAKeyValue>
        <Modulus>
            pLEZZ06xgSpz11bUnEzY/7ZF8nLtM2blLZyItYA4uLey2ZKGkYhuqkihPItmwgvUM1e17nQV
            iBjDm0dS+aalqVb611iM/awIOh9KG/P25D5xiU2e/tnmzwba/8Nzeb1FXLbQskBH3Zvj3Oks
            ZuLhCCY3V9JHd+v5IOTNCyBkxBaFHmTX0Nc6rXPftJFjZTmGaxms5DGPNpV5psCWH/Hvcz5M
            +g8I6l0f7T8b0s4sOZPDFcXDHVjOyDOphxzcrL3jAizYnhPQ88RuYpsxNaDBr5WUSowMf87V
            D5d2CXx4NXe6CDKvSWXocJTSCv+VWrMNgnp8Tgsiz6Fw84FZL4+2vQ==
          </Modulus>
        <Exponent>AQAB</Exponent>
      </RSAKeyValue>
    </KeyValue>
    <X509Data>
      <X509Certificate>
          MIIGrTCCBZWgAwIBAgIDFqDTMA0GCSqGSIb3DQEBCwUAMF8xCzAJBgNVBAYTAkNaMSwwKgYD
          VQQKDCPEjGVza8OhIHBvxaF0YSwgcy5wLiBbScSMIDQ3MTE0OTgzXTEiMCAGA1UEAxMZUG9z
          dFNpZ251bSBRdWFsaWZpZWQgQ0EgMjAeFw0xMzA3MTkwNjM1MDJaFw0xNDA3MTkwNjM1MDJa
          MIGLMQswCQYDVQQGEwJDWjE/MD0GA1UECgw2Q2VudHJ1bSBldnJvcHNrw6lobyBwcm9qZWt0
          b3bDoW7DrSBhLnMuIFtJxIwgMjc1Mjk1NzZdMQowCAYDVQQLEwE1MR0wGwYDVQQDDBRJbmcu
          IEppxZnDrSBWxI1lbGnFoTEQMA4GA1UEBRMHUDMyMzUyNzCCASIwDQYJKoZIhvcNAQEBBQAD
          ggEPADCCAQoCggEBAKSxGWdOsYEqc9dW1JxM2P+2RfJy7TNm5S2ciLWAOLi3stmShpGIbqpI
          oTyLZsIL1DNXte50FYgYw5tHUvmmpalW+tdYjP2sCDofShvz9uQ+cYlNnv7Z5s8G2v/Dc3m9
          RVy20LJAR92b49zpLGbi4QgmN1fSR3fr+SDkzQsgZMQWhR5k19DXOq1z37SRY2U5hmsZrOQx
          jzaVeabAlh/x73M+TPoPCOpdH+0/G9LOLDmTwxXFwx1YzsgzqYcc3Ky94wIs2J4T0PPEbmKb
          MTWgwa+VlEqMDH/O1Q+Xdgl8eDV3uggyr0ll6HCU0gr/lVqzDYJ6fE4LIs+hcPOBWS+Ptr0C
          AwEAAaOCA0MwggM/MEIGA1UdEQQ7MDmBEXZjZWxpc0BjZXAtcnJhLmN6oBkGCSsGAQQB3BkC
          AaAMEwoxOTc5NDg5ODg2oAkGA1UEDaACEwAwggEOBgNVHSAEggEFMIIBATCB/gYJZ4EGAQQB
          B4FSMIHwMIHHBggrBgEFBQcCAjCBuhqBt1RlbnRvIGt2YWxpZmlrb3ZhbnkgY2VydGlmaWth
          dCBieWwgdnlkYW4gcG9kbGUgemFrb25hIDIyNy8yMDAwU2IuIGEgbmF2YXpueWNoIHByZWRw
          aXN1Li9UaGlzIHF1YWxpZmllZCBjZXJ0aWZpY2F0ZSB3YXMgaXNzdWVkIGFjY29yZGluZyB0
          byBMYXcgTm8gMjI3LzIwMDBDb2xsLiBhbmQgcmVsYXRlZCByZWd1bGF0aW9uczAkBggrBgEF
          BQcCARYYaHR0cDovL3d3dy5wb3N0c2lnbnVtLmN6MBgGCCsGAQUFBwEDBAwwCjAIBgYEAI5G
          AQEwgcgGCCsGAQUFBwEBBIG7MIG4MDsGCCsGAQUFBzAChi9odHRwOi8vd3d3LnBvc3RzaWdu
          dW0uY3ovY3J0L3BzcXVhbGlmaWVkY2EyLmNydDA8BggrBgEFBQcwAoYwaHR0cDovL3d3dzIu
          cG9zdHNpZ251bS5jei9jcnQvcHNxdWFsaWZpZWRjYTIuY3J0MDsGCCsGAQUFBzAChi9odHRw
          Oi8vcG9zdHNpZ251bS50dGMuY3ovY3J0L3BzcXVhbGlmaWVkY2EyLmNydDAOBgNVHQ8BAf8E
          BAMCBeAwHwYDVR0jBBgwFoAUiehM34smOT7XJC4SDnrn5ifl1pcwgbEGA1UdHwSBqTCBpjA1
          oDOgMYYvaHR0cDovL3d3dy5wb3N0c2lnbnVtLmN6L2NybC9wc3F1YWxpZmllZGNhMi5jcmww
          NqA0oDKGMGh0dHA6Ly93d3cyLnBvc3RzaWdudW0uY3ovY3JsL3BzcXVhbGlmaWVkY2EyLmNy
          bDA1oDOgMYYvaHR0cDovL3Bvc3RzaWdudW0udHRjLmN6L2NybC9wc3F1YWxpZmllZGNhMi5j
          cmwwHQYDVR0OBBYEFEObXtK/DmBiUn/ds3EVRaVdOZzTMA0GCSqGSIb3DQEBCwUAA4IBAQA/
          lzU6snCahl1n6qala8f3bKa3MqCF7+2ph+c8jNnIc7GFlSYm1BAkiY5Vo/pw1yhFPH1xk0iy
          KaBc34R0eiQNZu7tVxemNYUH8NwcreTHTW1xHKZ1hDvm9oKDEyWhdwLFz/f+hPVUMOyq3Ujl
          ZY1aV1R0n/gt/tlIwh0FBxY8yAXBfMBc64Z+aGo0+Z3mi8YxAHUDCm6Z1P+EgAvA4eROejMq
          HoLycOp8uW0F3LfW+cTcSRUJyJQRCHHmLsYdaMNt3vEP1e+Eb9nRKzJgL38PxwQ4GzFC/PzV
          5uEiKqmmZ40WbNXlts3n+gzMg5ZTJJWNa3Ld6KFVyooskmQndo77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Noqq54xuFBCi3XL2goQrV4yJ8Ow=</DigestValue>
      </Reference>
      <Reference URI="/xl/calcChain.xml?ContentType=application/vnd.openxmlformats-officedocument.spreadsheetml.calcChain+xml">
        <DigestMethod Algorithm="http://www.w3.org/2000/09/xmldsig#sha1"/>
        <DigestValue>YCd5IiRd47Y0FSVXNNGlP7A2ZEA=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vmlDrawing1.vml?ContentType=application/vnd.openxmlformats-officedocument.vmlDrawing">
        <DigestMethod Algorithm="http://www.w3.org/2000/09/xmldsig#sha1"/>
        <DigestValue>SVOIskGPrXq770ex9oNkiDtuY0w=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4yLCKxL98jiVnfqYOCdBpbgj6ZU=</DigestValue>
      </Reference>
      <Reference URI="/xl/externalLinks/externalLink2.xml?ContentType=application/vnd.openxmlformats-officedocument.spreadsheetml.externalLink+xml">
        <DigestMethod Algorithm="http://www.w3.org/2000/09/xmldsig#sha1"/>
        <DigestValue>r7Ju3AiTTEG+tNZK7ZTag2VrlaM=</DigestValue>
      </Reference>
      <Reference URI="/xl/media/image1.emf?ContentType=image/x-emf">
        <DigestMethod Algorithm="http://www.w3.org/2000/09/xmldsig#sha1"/>
        <DigestValue>idRSxj7oOI7thY1VtG3jtYFS4/c=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cPmi1VyUyr1OzWflkxgCd1uz9SA=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gYH2up0b7XfJaz1o5n35vCbIHoU=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gYH2up0b7XfJaz1o5n35vCbIHoU=</DigestValue>
      </Reference>
      <Reference URI="/xl/sharedStrings.xml?ContentType=application/vnd.openxmlformats-officedocument.spreadsheetml.sharedStrings+xml">
        <DigestMethod Algorithm="http://www.w3.org/2000/09/xmldsig#sha1"/>
        <DigestValue>I1H2JE/heeC2M6/AKByQ/UZjfp8=</DigestValue>
      </Reference>
      <Reference URI="/xl/styles.xml?ContentType=application/vnd.openxmlformats-officedocument.spreadsheetml.styles+xml">
        <DigestMethod Algorithm="http://www.w3.org/2000/09/xmldsig#sha1"/>
        <DigestValue>rKZonwUgoqJVHcpXPXra5XVo66U=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KmB3bpdXZD2cK3xdfTWhM/tBGNs=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iJZ2darYc81RVE9DJao+TZEPPcM=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sheet1.xml?ContentType=application/vnd.openxmlformats-officedocument.spreadsheetml.worksheet+xml">
        <DigestMethod Algorithm="http://www.w3.org/2000/09/xmldsig#sha1"/>
        <DigestValue>Ik7CM6L+2qYNQM9kenRRmm9MvF4=</DigestValue>
      </Reference>
      <Reference URI="/xl/worksheets/sheet2.xml?ContentType=application/vnd.openxmlformats-officedocument.spreadsheetml.worksheet+xml">
        <DigestMethod Algorithm="http://www.w3.org/2000/09/xmldsig#sha1"/>
        <DigestValue>I0p67p5MuaKan5q6Mi5pPrQC+CQ=</DigestValue>
      </Reference>
      <Reference URI="/xl/worksheets/sheet3.xml?ContentType=application/vnd.openxmlformats-officedocument.spreadsheetml.worksheet+xml">
        <DigestMethod Algorithm="http://www.w3.org/2000/09/xmldsig#sha1"/>
        <DigestValue>4HGpnLr2ReDH+mFPa1L+w+VlqM0=</DigestValue>
      </Reference>
      <Reference URI="/xl/worksheets/sheet4.xml?ContentType=application/vnd.openxmlformats-officedocument.spreadsheetml.worksheet+xml">
        <DigestMethod Algorithm="http://www.w3.org/2000/09/xmldsig#sha1"/>
        <DigestValue>1HUhC1ruH1l+aoz34RIy5n8gYyI=</DigestValue>
      </Reference>
      <Reference URI="/xl/worksheets/sheet5.xml?ContentType=application/vnd.openxmlformats-officedocument.spreadsheetml.worksheet+xml">
        <DigestMethod Algorithm="http://www.w3.org/2000/09/xmldsig#sha1"/>
        <DigestValue>XbdoHEZXLbARLvIR425Rvm8lgJI=</DigestValue>
      </Reference>
      <Reference URI="/xl/worksheets/sheet6.xml?ContentType=application/vnd.openxmlformats-officedocument.spreadsheetml.worksheet+xml">
        <DigestMethod Algorithm="http://www.w3.org/2000/09/xmldsig#sha1"/>
        <DigestValue>/MCj83F2Jr0qz3gvX1hqK7byGrU=</DigestValue>
      </Reference>
      <Reference URI="/xl/worksheets/sheet7.xml?ContentType=application/vnd.openxmlformats-officedocument.spreadsheetml.worksheet+xml">
        <DigestMethod Algorithm="http://www.w3.org/2000/09/xmldsig#sha1"/>
        <DigestValue>QY0muhvhnus6yFsrHkUfIqimbQ8=</DigestValue>
      </Reference>
    </Manifest>
    <SignatureProperties>
      <SignatureProperty Id="idSignatureTime" Target="#idPackageSignature">
        <mdssi:SignatureTime>
          <mdssi:Format>YYYY-MM-DDThh:mm:ssTZD</mdssi:Format>
          <mdssi:Value>2014-02-17T08:19:04Z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{E8C42797-0F4A-479A-8E99-3FE898724A97}</SetupID>
          <SignatureText/>
          <SignatureImage>AQAAAGwAAAAAAAAAAAAAAGEAAAA8AAAAAAAAAAAAAACCDQAAZQgAACBFTUYAAAEATCMBAAwAAAABAAAAAAAAAAAAAAAAAAAAkAYAABoEAABRAgAAcgEAAAAAAAAAAAAAAAAAABoLCQDwpgUARgAAACwAAAAgAAAARU1GKwFAAQAcAAAAEAAAAAIQwNsBAAAAYAAAAGAAAABGAAAAoGYAAJRmAABFTUYrIkAEAAwAAAAAAAAAHkAJAAwAAAAAAAAAJEABAAwAAAAAAAAAMEACABAAAAAEAAAAAACAPyFABwAMAAAAAAAAAAhAAAXsZQAA4GUAAAIQwNsBAAAAAAAAAAAAAAAAAAAAAAAAAAEAAACJUE5HDQoaCgAAAA1JSERSAAAAzAAAAIAIBgAAAEe4huUAAAABc1JHQgCuzhzpAAAACXBIWXMAAB7CAAAewgFu0HU+AAAAGXRFWHRTb2Z0d2FyZQBNaWNyb3NvZnQgT2ZmaWNlf+01cQAAZURJREFUeF7tXQWYldUW3dOdDEN3d5cgUqKolNiNqIiC2Ir6DERBECwUxAJUQEREQBoVpLsbhppOpnveWvu/Z7gMo8iDEX1zj/LNnTt/nrN7r72Pa2ZmZoE4xv/9DDg5OYm7u/v//XuW9Au68gYeHh4lfR/H9R0z8H8xA8owjuGYAccM/LUZcDDMX5snx1GOGdAZcDCMgxAcM3ARM+BgmIuYLMehjhlwMMwVpoGCggJhBMt+8DuOot9f4Ue9bLf/N7+fg2EuGxlc+EIWH5zLDMUxxb+JUewZPjIyUipUqCBFhYD5PT8/X+bPXyD9+vW98GT9Q49wMMzfujAFSkzOzs5/611L+mZkBL7TsGHDZMaMGcXme/Ly8iQxMVFGjHjRwTAlvSD/L9fftXO3xMbFSo8e3f9fXknfg8zy6aefys6dO/X34sxMfr9kyRIpU6aM5Obmiqvrv1NW/zuf+l9KbhMmTJDadWr/XzEMzUcywOeffy433XTTH6IJsrKy5K233pJGjRops/wRU/3Tl7bUMgwXzJgSXHSzgPYLWfhdPkwp/ofjnPHPCW5IPp1yfGf8DR5b9Br8G+/BkZSUJJu3bpK77r5TvzP3tCcQ++/42fxuf92iBGXuf86xeLI8/OeC//Cx8H5/fk8+p/PZ9+Fzw3LkOxYUWN+bdyn6bGSABg0ayL333qtzYP1j0MJ6Wppj1EJ169aVN95445/OE3/6fKWaYVxcXP4iMZFRLHfdxLPINIW/2Ka4KLOBwwqZaNu2rVKpYkW59tprz2EWEtJ5DEQXxw7hx2NMZIk/zXMXZ/4YYnbKd1Em5/96fB6YFC9hz+CFDMSXKnABUVtvl56VIS5OzuLq5CoZGVlyJjkFplSweACLtnr1arnqqqv0mlFRUZKWlia1atWSm2++WcqXL4/nzJfs7DyZ+8Nc6XXD9fr3OXPmwL8ZKj4+PqphyEA8/984Si3DGIlpH9EtLrxLEkrPzZGU1FQpFxxkrTGlNv5B7hYyEc8lEeTRqbddtKAgz2IYfF+xalUZO+7dQoc/GUTo5+cLZsmzdJUtGBCbkKDHBAcGWreySXb+5PfZ2dnijOs54XNMTKykpKSAYGsWHrvw559l05Yt8uILI8TDzUWSk8/IlCmfy/MvPC9TPv9KomLjxdPDTQb0uUneGfuOPP/887JyxUo5ePCYhJ04JX5lAuTUyRNSs1oV+WzSJBk29AlJTs+QOnXryOg335Dbb79dFi9eLM2bN5fXXntNateuLQ888IC8gOs/8cQT8thjj8vevTtk+JPDxMV1orRr107GjBkt9913r/zyyy9y4MABqVev3r+RV/SZS4xh8kEAEZHRsv/QUaldq7pULFdWsinl8B8XMulMkiQmJEm1atVBFQVy8sQJqVq5KhYnXXJAhq4gyEBfX0kEYbm6uEqgn48S5LJly6RVq1YSHBws23fvlCqVKksKjklOSZbGDRphkSD5YqLl1OnTUh8L4+/rpy+anJYq4XievQcPS83K5WXPjl1yGxbfE8DTI0eOyMmTJyWwTIicjoySMiEVpHbNKlI2KEBSU1Llw0mfSnR0jLz47LNSsWKorFu/XvYcPS41KleQHp2vAec4ydujx8gJENpHH3woX8+cIdWqV5O2rdvIo489Jk8//Yx8Pn2WBAcFyslT4dK5YwcZ+OAgmTfvR40qeXt7I3LUTyaMHy9rNu+QkOAAeeGZp6VGTcwNBhllMp5h267dEhkRJe+Oe1uOHjkq386eKydA5KNeHSFdul4jJ8OjZO7CFRIeHSFjxr4nr4x4WlLx3l9P/1oeGzJEHfMatevLwQN75YZru8nSpcvkmWeekZ/BZE2aNJWkxCQwqDPmLEAK8gpk9arVMCO3S/O2bWX+z4vlyWGPq/8RHx+vz3XmzBm55pprwAQHJahMeTl89JQyeE5Ojq7rDjzv1Z06Yc4qipub2zlaxWhVwzn2GtTezDRCwyjcczNWfz/flRjDZGdnyeQpn0kEJFqrFk2ldZPGsvvQMfHy9JaygT6Sm5MtYWFHQbR3SHxsrHz22Zdyww03ydY9+yUbs5MaFyED779Hvpj6tZQtX1l6X99V6sMGHjlypIwePVquvvpqmfnNDEiu+2T37t0giukyY+ZMCQwIkH179sqHH34oo98eLQ0bNdRZ3bF9h7w9drx4BwRKw+qVZfPGTWC8NtKocQOZO3euxMXFSVZuvsTEJUhwaEW5uXcv6Xp1B9m4aaNs275bcsHsO/fuQZ6hq8z4doZExCdLfla6tGvRQtHeSyGlk88kSyQY7rdff5Ubb7xRdu3aJZHh4bJ23TrZumWTFMAX8nF3lmZNGkpWZoY+VyzePQDPzLHw54VSpmINOQ5m/Omnn8BoT+Fbkgr9pwKJhx+UC6GxfPkKaVC/nsREx0uZ4BAQ/EJlmLW/r5UIMG1QcKAsXrZIHrz/TnGDADmTnKSM4w5BlQdi9ocgcgHh52ANMjIy5MjRI/Iiwr3r1m2UzAxovsAg8fT0lMSkBDCIk7Rs0UzWr1uNOYqRqlWrqFbj4M+goGB8H48ndJa09Ez9noKN75SH9wW3Cx1+fkem4PfGz+GxNBWzoDW9vb0KfSR+z0BCHvwoCrR/UoCgxBjmx7k/yob1G6Rsxcryw/dzxDU/V779bp5OSvOGtaVBwwbyA+zc667vJYcP7pf0tDOycPFCOR4RLXlOLnJwx1bpc2MvWb7iVwkpGypLF8yVZUsXS0RERKGE27xpk9wPhkmEGXMaGuUoNEXr1q1l+/btqjHi4uMKRdCRQ4cl/UwKzBm3Qsc9MipCGYbmFjXW7l175BQ0QC4Y56cf50j3azrCvNgn6dAyObC7P5s0RXpBMsfExEhWjpPER0XKsbDjSniZGZnStk1rWb9+rTIfJeoWmEYdOnSQKhUrSH5mutSExqhATZudU+gR79+/X+rXr69EEYZr9bi2l6xdG6fvaQ0yDEwxEF25MkHi5u4JRtwpLZo3FV8/Txl0/93yFkwlmmpbNq+TXj2vkRsRrbqpbx8wVJRUr15dfQs+TwHeYdhjD8MHaa/H05egj0GN0bJlS/nl12XyIDRfn779pH+/PjJ8+BPStm0rGTJooOzcshHX3wrnvqFqFg76ML6+3nIaQsHXzx/zmGw9Md4lMipadu7YwV/OMSt5T+M7kRbuvuc+ORURKZ9O+lgaN2qg9MHzHx78iISdPK1mYT2Yg/+UcdkZxkSeDh46JJlYZB8PL5hWfuIGCZObmYoF9wLROsFci5R4mGT79u0FoZwEAblKmbLlZN9hEmAeJFegZEIKZ6RgcSBFucBkgqCgoELHlcRASZSbCz8ATHYa5kprzCylJlJpkI5nC6aoBeJioqT9VW2gWVpKXGycHIVkZU5k3dq18vDDD4PY10sTMHK+M03E40pMO3fukJ7dO0ut2jXVfOFz8Fp16teSqCBf+WXlSvH08pT+vW+QRx55RDZs3KjHuOOYX377TR5+8EHJwTPWqF5Fpn31pTIKmdvLy0tpoALMlWw8P5mcpss9d98hZUOC5KuvvpJ0mKc8ji5RuXLlVKL3vqm3DHn8MZ2D8jjuxht6ybh3Rus8kPn4HrXhhPvg/jtAsPQxjITPzKIGyEPo100y4JfQ1N0BIVEGvhk1CpmTlkFmRpo+2759B6TfzX01VHzTjTeBkdfp9ZKTLcbgM1SCSTxnzlypWb2S7NmzW7/Pg9Zwxn+50Gb8nJOTq3PGf+FgLr4nz2UAIQzz7BcQDPN0vjIMzU8eEwfLxNnNQ/bgnf6vGcZIAjqOLs5wOqHW3d1clagyM9Ihbath8ctjIhnDcZa9MJ+qVq0sSZsSpUf9unLg4CGsBNzpMr7i4QmCL8iR9u1bI+oyW6UPVTqjLZYky4eqd4V2CBEnN2+JjrUkX+KZVPHxCwKhWiFdDmqB4DKBMhbmHMfWrduUITj4kwTJxWrQqD7Mqevl7rvvhXkVqck2Ordc5IceGqTEwohR547tIWkbwIxZB81RE35PCEyhYJiVN8h0mIck9vUbN8hH738gYcfDVGp6gCjVdsc9eT+O8viZgfvTj+F3FAhVqlSRBGhN/iPUhMRF34EEF1ouVHxwrL9/gMTCV8vAnKZDu/G6qdCUPJ6ja9dueMetahry+7CwMGgDXwQlaCW5aMChIoh9yfJfpGu3HrZZclKHnIxJTZCLYEfF8hV1Xqxnipfu3bup485hKjgPHz4kfXvfKEcPH7SEBRisTt2aOD4R2jhar8Pn49/4jibAQU3l5eWhfui+/fsKv1+zZo2ubdVK5WUFrIoB0Jb/tz4MF5cEeOjwEUjVGvL5Z5/L8RNhMhP+RevWLWUSVCzH66+/BcL3lz27D0qfPn1k0aIlMgBmALXAGkiy6dOnyrZt26CZXOW5p5+QhfN/0FwGF50/Oby8fXRxMyEVAxFV+gW+w5239JFIRI/cvPwk1wZiNEzDBePggjVs2FDDnU8//bRKZ4ZGeW2aGV44l2aTZaMHgaGrKtFSozFAEALmoE0eGhqq0ps/6ThTunOkpmXI4SNh8KcCpXKVyvARjkkUfKPTuHY5nEuIyInjJ5QI0rJyEFhIBuOtFV8wAQwYNeP8/f2VOY00pklFzUTipVNN5uHn1NQ0NbeoVfl3Uz1LoiWRU0Mxu165cmVxg7af9cM8mf7NtzLty8/xuwd8qDh5dcSzwiANo3s0zzgXfD+Ur+u7cb54Dd6XwuGdd96RZxEAoRnLwXuXLVtW78XPZEZ+7tKlKZh2B7RoJT2Xc2VyMrwmTdGhCEbw3l9+8ZVei4xF+gmGb8SACrXfP2lcdpPMxNgpMUmA7ghhMrtNAmAYNA++jDtULYnOBwQfBVs3EE6mUfMBOA5ZBw2bujq7SQr8DvoEIYhgUVLSdDAxfKp8mheJ8bEwperLNvg94RGnJPL0SUmHmxCDa5/DLMiL/LxkmXTr0kUlHaUuByW5C+7HRSbBHThwBJosuHBxzTXMvSkZz4BpvX28EaU6IU2bNkVCbqSaGJ07d5ZQ+AzLli+XOjBfLMb2BlPnyrj3PwJDD9DoX2pGtox572NZ/fs66dSmqZou1eBQ08nNUtMJ4WxoKQ4jhPz9/HSeqoAJySTOECZffPmlJgTJPJx7AzkhsfNYc64RLKkwxQ7t2y95MAP9fbwkPjkdphnC1LZMI8/hdTi4RmRYDgobEjPXlfeOgn/Ezxw8p2qVqrqO9L28sEYUapUR9Vy9FoEECAXOK9fNaHWG0uuALsqXryAbN2ySDDwvBRevzXEIJv2d9z6gfqQO+kLUzVc4THbZGYYLx0XKUulU1lpwMEBAgL+ExyTKfYMfk2GDHsTkZMl9994m48aOlWQ4iwmQuhycNKPqXdxdENXy09B0LCQ0zTFKKhOC5EJxIfldty4dZeXShRINpnSCD+KJNyuAOadzjX9lYba5eHjKOETPYrHYzZs0geQ/isjWGZV8lSpVAjN6I/QcI59+9Y24g3nIjOZ9eB0SoXGWT8NRPRZ2TFrAWab09oBv9tZbbyvD1EJIecOaDXLf84hy4eZpyIWkgdk3IUjRqE5N6Q6GzcYz//bb75KajkAEzC0KlHgIBvorZBQSJwWORSsWKuH4idPy08IlUrFyFQQBsuXI8eNyJi0bEcSeKkhIjEYrknB5TXO+mnUuzvAJoTUxp8zlpOI+BfAXt+3Yq+/BodEtG8OQ6KlxqlWrpn8jM1LjcL55fTIUhxt8xaycAsyXp2xFgrZ1q9aqacjIEz/9AmH/M5oUJYPxGTVKhvMoGPrfdheey1OtDfOsPXv2lG9hkYz/4H2phoAJAzNMFDNSqExzBcdlZxgDnyBxUY0b4qYUj4uKkZQTKXL48FFIGybimLBzhnlyGpKsik4DF4NMwxGHxcoBocyaOw8SOUNNDJpM5h48xhA0vzsDBiJh+iNiQ4ZNT7XCnxx0wvMYIIC5tHfvXuna5Ro9RoMT+ElKLYDvtPfgUXGG/dznhusKIzYmrElCJjFVgTTdfei47N+zR5598nElzOuu6ynrNqxVLZMFYvZDoGPpouUycOADen9PhHdrgLEqhJa3EpC4lq+Hq+RCiSSCUVxqVNf78fp+0CScO3tUs6urmxxCuPno6Qh5athgJd683Gw41hmYsyyV4DQfLeddlIkNcZJZ6Pc5g1Dvvu0W6Q1/g9qZPmXDhk3k22++kkEP3qvnkUnN/NszLSU/NSvvw2utArPzGTmOwbwcilwTQ+VRyHVR4PEaIYjq5WSmiburs/qaBtVg0ArzfpwPs1mw9uUk5vSxwrXkOtMXOxUVKytXrpDGCMNbLHblx2VnGE4KCZASxmgKQ3BOIAg3RLNOIDISAClHqEaHDh1lzZr1ONbqXMNFMGFL5lSQvJDwk8cAKymvNjN9FePDGGnIxeFCe3h6qb/gC0nmgmu729Q7r8uMejqeqXrV6tKxw1VqapDQ6dj72CS5t6ebuEk2CD5Pk4Y8xw0BC5NI4/35XnzuY4cPSEJsjDRv1kyFwjPPPiPHHj+qUb985B98fX1gVhy2iBAEVqdmDfn04w9B6C56jXIVysio116WRT8vAdFkiz/elcRIUzRbzamUQmGjDIe/Bfh6Shlo7S7XdAEhZooP3nfgfffIPITnhw8fpkyfiOQjTUtqBYa1+eyWA5+rJhErCyjp+Tv9n+uu64EM/XDVavyeAsuYRXyew4cPq6agdmzerLlGOAPgm835/gd5dMhgfT9LkDAiloMEb5SuPxm3Bvwdf/gzGoaHFuc8GWbkeYcOHZQ8aJmrO7SWRQss/4yai9p+2NBh8t6HH2uqYP/BA7iOH2ig0hXnmMvOMHwjLgylkMkIM49Qs2YtEEOeNEEcvxzUugukzvJly6V5izayeMUqzaBbhJ2v4WMOMpErJrFShYpycP9e23fuhRqGC0uC4OJwQXojeDBn/iJp1bKJ7Ec4mATBQSWek5crGTD9Zs/+tnDhSCCHQBBlQixJyXu3a9tGP//883x59dXX9RnycS79BSb7UqDFaM5cd20XRPwqKWGSEEJDQxQewiQo/aNWrZvJvJ/mwZSMkzRI8iSYJdQcVu4jHc+SgYhcAzkadkQ2IolKH4rESa1H590F5pMnTEgDm/FCYq9Vqxby5ptvKmHxWEbLOrRvLx/CdGFUqUrVajDbjmMuK6h/Rkec78R5orbhZzr0RoBRYNSoUVPnj0zM+aAgMf4kgxxfwkfq3bu3IjEolGAXqCDMzEqT0LJARkSEA8GRJdd264SI4jJZueo36Ys8Du9Fxg0K9IfWt3wpMiO/U00DjeHj5S1tWjaWJpiHn374XoXXQw89hPzcDxq+rgLN4+7uKu9PeA/+Th0NNFzpUSIMY5jGHlRoZW5zASEZBcLxBkEuUk3SClnk+YsWYREtM4yLS9OCg0TATPXDA++Te+69T5mC1zEmmXGKqZWodQL8AYPBPTSTDaL2tOU6zHUZWlYGwuLxPo0bN5Z9B5g4bKDfk/j3wMy69dZbZdSoUcr0lraENGd0DmFS+h5p8AOqgpjuutNCHhub32hXEkbTZk0VJXAYJp8fCJOZbA4eo1lvmynOaBy/q1GjhhIt328bQt5817LQJlbo3HKWjZYgwfNYogRovpABMzOzpA4wZRQ2bVu3Bexlqbz44osaMKE5w2swZxKN/MYJJATLITxtAgSMGFKD9OrVS5knOtoKlhCC9N1338lva9fLuo2b5bYB/fX76vDRdu/ehdxULdkJBEVdCMOnn3hSmjduKvfccw/WNcnSxJhnMi2Zm0xmBJxlpjupVnVNTJBZs+bABKuk80Bnnybzp59+LmkwNStSmOFwE+H8v2QYTnpZSJ9jx6wo1IYNG3Sy6ERXqGDlH/g7VXytWjUkJjJcpYkZAQivGuKilmgCwqZpRAlEoKHRXCbiwoVnBK1mtary/fdzNbO+D+aKh83M47XU1LB1fmQi0Q3neOKYPbv2SsdOHfR+vB6ZmFKYoV+aJDT7jp04qbkeYtS6du2qScVU+EfGP1u4cKGCESmZmXDlu5G4+R1Ryl26dNXnO3n6FCxMRJoQXDCmCY8lUzJcy4jbahBnLMwq/wD6I17KMLwP59REvfg7TVMyNN89F4nB04gMEmL/7czvcH6q3ocCgEzjDN+McJkcnMewMgMsr7z4HEwpK0jQo0cP+fjjj5VhqAHo2FMQUKB8O2umvPfBJ7L38DGgEHrq99RCFBL8R6Y1oWzen4JLYTW4B48lyoDvTgHA9+Q60HSkvKgBM/UTzGVFQJ8qILfF6/HdeNyeffvEDX5gz2u6ITm8TP3Tf8K47BrGwMsJvvsdvsl6gPcWIvnXCElJZv53H4ApgegXCSWHiTHYqz4eUPFYPA6aCVZG2pIqlFQeME1CgsvAP9gntyEsO3Lkm+pM7zt4UDFpXHiOJs1bgKgSgH1qKSTiHDjFOrAINCdc3Hzl81k/SmpijDwJ+5v5H9ZntMLxHPRReH8SBImR92bWfMInUyQIWXVvRPpovuUgJEtMlnnXefPmyY+LliJnECw1kGxLQV7Fw9ND7rrrLnn77TFKiLFI+g0b/gISgzXkuWeeVAIy72ikJx3dd3Evd5g9QUF0+q0aFCf4fTzGFF7xPFcIEOYvOEKgiQh05X0++WSSRtBCINkZ7uZ9SMAEVPp6+QCGchJznSGnkEzlvJJhmA+ZOHGiXsv4O5T27WHuNW/aBNrkgNSsVAHCrrw+Dy0AChfjHxlNRVNUURY4hj/5zIx40awjo3BO+ZP5Hh7TtVs3kRdeRFSxknhxjRF147My71WrZjVJiE+Qm4Cg2LdvN5AJVoj9So8SYRi+VJs2bWF2LZNvvpkpZ0As9aC2vTy85fU3RgEtXBZJzDaF+ZTy0Ahm0jlhxuk3cAr6DjRrKGHpgIYDdDht5g8gKw+ggmupo08zgj4CYRim/oO+hg5KNEhZF6d8mTNrhvjBuR/+yMNSBgtPx96Eb7nAJCDNcdjMg6sRJv7ki6kajGiGWg53N3fkYBIhwa1cBUcXIHYnfj5VcmFeTZn4ARKvaxChy5CKYIBIIIipWfOQh0lMAMAzswKCAFa4mIOagslQjgEDBsg3s2aLJ74bNPARK/yKKCKJi46wMXP4PTVBMJJ6/EwcWBhC3J0BSL355v6yY+cuhe3z2jS3SOBksD59bkCI/qCCRBmsuOWWW1SzkWEeA6qag0yiZhyuSzNq/LsTsIYz1DwzJnbfvn01uWoCJ/xszGSaVDQTFyxYoPPYCWjljYALkVm+//579U3Mdfj3u+68QwG0fFbe77333tN3fQL9AaIQVSUTdbiqo2q9f8K47AxjXuqqqzqgWKoH4OyQaEDKlitfDmjWdHEDkDH8dDYKiRrrwnBwwQzcwqBa+T2Zh0zDCWZ+g6jkW7HI9UEEK4AOJvyiQgXmBXL1WmQmTjAnlwSVakPV8lrMCbki6OCUC8mXyQICkUbwMwieaQbi4T3oRxBPRslJc4RRJjqhqwHVIDByzIR39bhrEUIOP3XaRtAFcv/9D8gRQIGqVKoo7dq3hRnnC18CZiYk5TDUhZQJKQuE9Ri8j7sSBg2SCSAMEiXv/frrr+s8EHVQp3YdaYLnIiqYZhUHj6N5NxY5K0OYvM63M2fp35955lmpDCLj34jkZpCBDjW1BYMEJo/TD854P9sC8VjjRPPvI0aM0OO4FgYcyUM5/w8DEmRpM6uakutCpuCgyWWImecZhmChGAeZgPPK85og92U/+AwvvPBCIQPxd2ok/mzTxgq+0CTt27e3piFsudVzrvF3/1ICDGMtMu3nl14eIeMQ4Th+7BgQsh0h2ZIAsAQxIxpDVDGjQRysQjwI84qD0RAz2TSRWgA+z4W47bbbZOrUqRqpGgz07GeffwGJeaMuCPFNnFhqhbvvvls1BqUuF9MMStKBAx+USlhojfbA3KkOgn7jjdcL8U2Uhia3QPgHzQdqrUmw72Ngq5MoufDdu3eHSZZbGG6mQT7y1Tfwu0VQDCLUq0fkbYHce89dgDsWANPVy0YAIDy8D7UBiZD3s89X9e7T2wD69RmN+UINTGFgIlz86UdMHX5WReafxGRVZooiKMhs/N3kZcw8GL/LhMrtr2cY5bzv7KjSPjdkEfS5fdV4jaLH2BM1j7f/u/nd/nt7ocnrkYEoOzi/VzrVXwIMQ3eO0iBfAlGAVa9ebcBWUMiFCNYDA++XKshSszaDjEEpwomiGWCSbNQML730ks4xifXtt99Wc40EzzY+lJrUXE1hW1PKkkD4t8GDB+vf/vOf/+gEs/rPEAWvRSZ5Gmhjs8j8yeMeuO/+QqnN+7VFsRSHyZLzM5mSzMLBa7ojiQgbp/B3foAAPGcxmbE3OWkATwppxv6ZTGWmPUGZq9jDQOwJzJxfeB3eSJ/LOtP2q+Zzihv29zfvY3+c/d/P/1z8e5z3/OYhbH8wTMpfLaa2mOyP7lX0uew1XrEv9Td+WUIMY72BF9T5EAASjUlA9WsGifu666xsOu1bOuBmIpmlNpNm8hxkGtrMll1foOFKDgPmM6aKWRxKVvsFMefZL5p5lqJE9DfOf6m4lb02K6q9/uoE/FPWqAQYxpoCSk8qUEPI/M4+L1OcpCkqeYqq7+Ikj7mufWMIe4lkGMjcz/45in62nhy4LRsK42xt/llYxoUWjlWVfwR3sp7LdIzRW2l5dqE5xa80KnZ+xxjzTvY/DbGZZhdaMIHgxsUQ5cUcW5S47c+1Xzvz2TKl8mXT5s1a28+0QFLSGZjcVhXsnw2zbgxJz5nzA0zyWwvBnhc6tyT/XmIMY2Lt1M7Wgp5VwX9EdBcyF+wn4hzTxqbmi5ouRqvwJxmqqGpXhmTtjdVMSAlNmdKGXFJ6tpkXRW3/P1wUvq/tOsp+RWx8Xp2+DaeEkTt+tjB1lpmirjU+G+FirqG/M8zM4qyi5hbse/UceR4/aYsb613Ov/+5T857MnfC2hn6Zn918LqMiNECoDZnBIy+KPNW9s/HYwahiI7FbfuQkPzkk09QLDbP2JDn3K64Zz0KgOzkyZOUYS4krP7qs1/KcSXHMLanKiCjFJLghR/VEPn/0oan6IRzgpmHMNgoc3cSHxNrWs9hcyRpnSuJUUJrVYqdP1DEJi/uLYwOYlKUZzMX4oWomBIPLp4BfBqbf9g6GQH1kIdI3zJp3a6tBIPI7N9Xnxs1PrGxCeoHEhvHkHcssvS+3r4oQA085xGY1DOwf/5hyeKl2uLoQsxiLsL7vf/++xfFMDyHjfleeeUVDVrQd6RPamr2+Xe++yKgOBh54+A6MClcHCPbCxn7l2P0lKHxosGLC1NSyRxRYgzDCSDYMTEhWbzhyAcGAbZi8xmd2K/LJomVFlXaWlKW0BRmvIlfspfqRT8XNU0OAOLCenP7iecxH330kTz++OOqzg0zMvrFcmNWRlqS24q+hAP4txdluX5gpDQQYU80ljBExygeCYCh62KHFfwC/H4BSoP3KIiQ9f+M7oWjdHr6jFniBL9t8CMPIS8SgFZFS2T0O+Okbv2GMn7MKM3EW067k+ZlGAU8ceqUXH/d9WgGcq/2P5g3bwF6H6TJvPlzFamg/I3jWeNPwhwzZgyYKkbeevtNZZizc2QUjtFk9hEnq2Q6ERAVQ8jGOihK2EYoGNefeSEWyRE+07FjRw0f6zk0a21ROvqYr7zysv5uEpPmuVloRybyAF6M6A36smQMmm4GeW0VonUpbKJxpbVMiTHMKeQpnnj6WcVe3X7LzXLfPXfrqrEsWYuVOLG2FpKcBOPr8CexRCyttYeD83jzuznW+CX8ee+99yBvsq0w+2z8AGKkmFjjghpmIrbJhLGtBbBIYD1q+9nONbRKLUmKjZAuHZcgQuemjP/qq69qK9Q/ZBgbFyUAmbt4Ebq/lCmnfbjIMNOnTZXfVq+VQH8vZNTTVRp/9eVX0rpFayQZt6PE4DAihVZ0js9DHNhm4NB6Xn8deopNUob57LMp2o6VwZHtqESlNDemD4mSQobDD6UNRDoTZ2eKtpinIkqaiIh8XJ8ay8BQ0kC0jFia2hauzJ69B4BaCATo1QrLE5/GHFh3QGiImjaDpdFcyhUrVmj+h+Pp556Dpuohmzash3B4RDFuu9A3oGXLVoX1OjxuI/yaV1B16+3tJzOnTgE0ZyJSCC31/RgZ5fsxNfDehA9QqOejASJT1l34AFfgQ4kxDHtgxYJ4CFKMQXsenVk6s5Q/NhvbmeZaIfzDIlpm2gkHt3fSDSHxGjyKETN7Cca/+/sHFkLUea4pNOJnqnXmWMx1eA8SMoe92UKzh+ZDq7YdJBfdH1kF6Y62SN/P+V5bEZ1FXxe3UpbzTiDk8+gp1gJFVKGA0VAKb9myWd4f/46UR+afUByag1nZmfLmqNeUqfh3wzC88nJUa/bv318GDRqkLaNI/LNmzdIakQfhD5DhGf42z24QEDzXJBX5k9detWqVQv5ffPEFeXTwEMy9iwx9/FHpdf312srp/fcnSk+E6cuiAQnHj0BbfwF8F9dpFhKjDLU/+uijylBrIVBIzGbkAcW9HjhBPodpzrcMTf4Oo1aoTasm8Fc+RheeKPQ3WweBdZWG56lFiKN7661RUqNKJTmw/5BMQzl6aGg5lHmsUYahxrvjjjtUQNSsV18SgKyYhJZdb7z6nyvAIufessQYhkQRCOhG1cqVYN6kaF4gBRnoFb+uVjDebf37iRPs+DkwNe66604tvGL2mJNp0LIrV/4KYGA3rSs5eOQwEnRVpCmyxZPRJ6ANYPinjp+U7t266KIyY84FIRhw3br12uK0H3oEMMNP9c5mFSzqcoUfsR7S7+TJU4UMZKaEkAyaAMMeG6w4N3ZV4Vi4aDG6xNSXWFvbpj/yDagdkhPPaF6obh3A6OHQs3DuCAi8ApKoJJZjSOKSiUjkrH33AI6OyF/7wb/TvPHE+3gBQEo/jKW8lNZ0zsk09s9AE5NCgJqFEBhCghjhY9cY9kVgDzd2Yul0dUe5qtPV8hKYhwwzfvy7QCkMREnCj4oT432IJliydAkYY7Ts2rFTfSc68/fff39hPwbzrESDjxk3Vp55cnjh8+SiHLlPn15AZAxA08EIDf8vmD8fvefiIIBygQ+L1/vwuq++8pI2E5w79wfVut98840miykwQ5HgZoPAB4cMk70wtzesWXXFmYUPUGIMQ2IAMlJeHvGCFgFxzJjxnSxatkKiACNp37KZJjEnwscgw9B0IryFE+wJzNlhnPPtt98ow7wzZqycBlK4Xt3a8iFMpuUwAZb9ugYw9eOqcQidIKNQ8/z44zyZNu1rlN+mSUg5dJMhhgwENP7d8dKgcUMQcl1ZDDBoPKQWTS36V/aahr7HASBz66BbpzH9juFZnhw+XI6C2ItqpaKrmAEw6G+//y4puP/tt9xqtYFiLy48AxvWURiQYIw5RQY1BXHmWvyOAESaR4qHw4cY4PFonlAQEf3AYex59gY7hM4tzzz/sjYGOQ5Yjp4LIUWzhohlEiu1EssJyGymgOzWW2+BVvLAXH+rHUTd8DkDz1wG8KIDKNxiOywyHAMkBm9mnpOts1zBmAbipM+EDG5jtKpiwZcHygCmoeHGQRC+L34vCy3FylcyS1n0aGC+rXXrVmCWVxRew7kns/Be+Qi/s+vpakCVcsCEGdDc/4RRYgzDHrzLgcP6DqYEQYXM5LMzSK0GjSFpg2Au/A7YyB3orpio80Bip7PLoiUWXX3+1TQ0RshQk+IAiKFRy7ayA3Y0hzvs8fgzwI4BHv7zop+VYWgucKxfv05t3d5tW8tRhDTZ42zxkhUSh8m/6cY++FuIaiSqf5o7rdDJhkzFQU1EjTD8sSdBlE3kjTdf1cBAC2ivUCz2r8CvKcNY8bTzBgnxms5XQyMtkulTp6Eq84g89dRTGuWhduHf6eRS2hv4D7Vt0b1SDMqAnR+ToInOACyZiz7NqWcSVaDQZOGzGqYjmjm0bHm5HprAx89Ltm9do8zE65h6fF5j5MhR0O7oF4BeS9RIBp1Nc4qA14TEOGiAJHn5xdflVPhxef0/I2QVND/bwfLZTYfOQobBu9C0ImCS5iM1PGfGtMF6E/eLS0xBr4JYuap9O+AJyys6g0xvmJ3wJdN/jX7V7xA2TFAr8gPPGQsmoqZuAKjRP2GUGMPQLGnevBkqHGcr+pRQ8yRMXBV0fqyGcmM2ymMOwjirnAyaKVwYmi25Lu7SqHZVSJ1w8UK5b8OmjdHDbIfWfrD1UoWQUODG7pQxcDZNYRmvQfv+JjS7Gzr0cdzjJPogb0R7o2g199qgM2UBCsz2oytMXFwSFvPswnEBSVzt27UHQTnBbFurC7sDPZirwylOg2QOR+MLjuIaMRgTiREdmodE6DJq9RycYI5saB53NIsgUZFAeG0O1n7Yw3D4HSW29hngveDj5aD0lyYacW9sBE6AKOfTnnDZ223Azb01fvEe/CUOQ4j8TH9mzZrVwNM9hAK1TXp9MokpfqM2ZROQ4MAAeeSh+1V7N4cTbphcn6VIeN3UzpCJKewoGCgQeE02uNiBqte3R4+VpcuXqqlrOm2a5oS8Ju/L302HmpVojEjtSqHnBC3To8vVWqHrb+tFd6WZ5rIzjAndEjtGU+uV116VBYsWqOmTm5Mpw4cO1sjZ0KFD4USzS4rl7DOWz3BiLpgIsEY5ffywTJv8ITTIYphUHhIBqUy7/BhKbz0Al2cFZnkgoOmIkwiN+cSFa9GiOe7nrX2VWd0ZvytS3nz1Fa3zfxuh3CXLfhVX+AazZ8+R63teq/fnc5Nwx707Tn8fN24MSm5XoDvmUUnMzUTTi8OoVgQho3+wp7fnOSFvQ0xm8UkARN0SYk9ziwzAKkQvFITxHZsAqW1KGHLz2UnzbIdOXou5CrX3UQ4QFxsNiY1aHjw7NUID1BU98+wL55lHTAySWfgeaWlWoRY1kDGXVq9eJa+9+ppcDYaeOBG9BeD8m3KBqdDmJFKa0YmJ8Sh7bgtfEY3dobnImGR+RhoJ2We43wwKKvqeTHg++eST2iie0TgCZBkwYWl3eZRuJ6ANVmJiGRuI0qqn2YcWvCvQBng7dmWjgCGjUSjQR6PPxFZNuXnZEoBoXTaE3M+IPHaFv3qlR4kwDF+KtnKXLl3lfvSW+gbNu599qip6c2Wruj2IXsrJiNww7EmNwcECIdaoI8CM0mI38YUtHYhmbsGY3Fg0+I6ERvIEo7DJAssEWK1HJqI5Yzm8VkUeNZvlN6BdE7QUM/n3Y6OfaQjtdujQHv2BN8mDD9yLBTsAyL7lW5lBYlOJC7siJQ3Xy4/REurt6CdQoTyQyli4pUg20oegjW6fpOM1SKCMSLEBBkOxNO9onvA99+N+TUEYJMwKKAMw5s3GDTsB7Kx6zjPwmF9+WYUSgwS8C4Cj2LlgCoqwunfvKVu2o0LULkROgUOfwAge/mSnSc4HGUwrO/FezPd8Pes7WbB0BcqtkQyluYb7PDbsCWxvEa7JUzYWrwy/cuiw4Zjb09rpk+1vScDU3Lx2UYbhdyw9YCSS5jMrZHPwPAS7hiDy9vhTz2kdUA0UFDZtWk17DTCC1xi7BYyDT5aOBO0LTw3X9ydzMnzNn+wk2g1h7K+/nqmVspXKWX0XrvS47Axj8h9vIwv80EMPY9FCkfXOURXrhcZ3R1FPvnbjVnUuc8BU7pCutHt/Q7fLOujUkoVIUFsWK0FCroM/wmrC5s0ayKuvvaLJtRYoa2ZWmv3ESBC8nynV5WRSWtFRnfzpFOmIjX846LNQ0tP2T0lJQ4StLRb4MBgvtXD+eR2WUkeicjGobDCieetkQP/e8sxzz+C+yShmipQDiGb1Rdjzk8mTFVg6cODA8xKl06ZNl8roTMP9HklI7Md2C3y40aPHaSSqOapCOUgEw55+Tjau34R2smP1O/WMQNw0bT6ZNBndUhAZRPdQbtnx7YyZaDn0u/ZS++Dd0SqtDTrAajpiNdXjoE/Gd+a8mKbm7eFDzF+wEAEVL5Q/+ysTv/Tyy/L0s88jsTsUod/f9Nz33ntfnnz2OXSkcdOAARmb/ijn5t133z2HXqlZqBUYimfehM/Bmhf6KXw+1tjMQt9lb89m8IO6aHOO6xGd43jqqSdl/Icf6Rpe38sC4TLPRXOTwQAKrzvvuFM+RgN4llR37/bXYTslyVSXnWHMw1KCDcauU23adZCa6L7OBe3dp7889wIiOViwSlVroMCqigYEnn7pZYSc0U0ewrAswonUOs/D9mdPY2aR2ZBi8qefaZf4b6Z+qVrERIto/nChaMZw0vviem+OGq1mG0udeSwjaIzvM65/FxKojzwyGA5oRewhYzrkW09NIhvx4ggJhGT09kK3k5TKCI37a50+ozYuCElzrIMvUBG7EhQ3aM/Pwv4w7PrCwjAywW233wa/6TDCrOHyBKJtfM5XYR59hDqbBx+4W9oCHsN2UoTlsA8Sk7asGdqKBuU3Ix/DMQnEtWz5SrQfelTawxcj4obVomSOtog0+XgHyXtTjkvf6ypDKk9VzUuC1saHOL81iH/BvLna/UZrZWC+cSexZUsW6Xvfc9ftSqQNEeGaO2e2tqhyt+1FycI2k/cy78xjmZ/h4Gd2euFgvsskiBvhWm9C0NmfMwStYfl3MtZXUz7VdIMa5bbviDMz2rJVyxby6ScfapdO9qW2oVVLkh8ueO3LzjDmZZtBum7culmJIRmRMGabu3XpLDNn/yTOWLCKkLZE7nLRVmJfEw/Y1Cz/ZTFUKloSUWrRrKBJURcMtw/tTcOhITIRCqZJwigK1T6TeXRuKQ0ZcboahWrtoEHW/b5KPGBPt4ftzQQdIz1cDCYsP/lokjRqUB8Vkmcbb3CmyFwdUCkaHhEv7dtiQ6CtCVgsdDtxzUNtf2258867dbFpdvXu3fcc7WJm+vbbbwVEp55KTkb8GCDwhYZ45ZUR+pzWexdITTTuGzvaSgJaCGe7UAI+d0e9e9euXTUZykFCbgDNQ+qysAlnqzHZMCMtozzs/Bhxy/UGE1ZW89CUXptnM80qUL2jX/E6RSNf/J5IADMMDKYots8+AFA0GPBH8BV7s1Hvbx9EsH0uCiylb3MWC2ie5oJ0XWIHXHaGMU9KiTZzpq+kwYzqDHOAjjlr3zdv3oIuLKdgztyvxEB1PxOh5+dgGmRigyLCIAYhHM1BlU4zavz4CTIGFZBV+/dRpuoGQmIehVJv3Lhxem1CM0yv37HAUoWhYw23maNPQpuYmoi7fVHyrln7u3ahMVAbs0g8n5WWiOAin1CA+vrf5cupC2XLppXywQfvyBAUqdHRTYdTTVve3ixSwreFjcm8Bu5jUMckTOPz2B9rghVFiUyltFYZnl179hFAiT+SZwR0Whthks1+Wxcj74yPkydfrIudwhBKz29eYgRT2i9cYgxDCfvZZGx1h4RjJTi5pgXqS9jpKh2RpkCCDW2x/V8R8jSDZbvEDZFgWMdv1PvLqMLUCBzwZ0yC+fmx073VSojD7Btjjq+FTDvzGKZMl4RJSWX9PPvahlBNWJjSPs8J2Ctcfc+BSIRYe8qdt3WEr4VeYiBYRrQ+Ba7LHsx59hokYfRNA+QH/KbEzE6RRGzz+vZwH8NQf4YaICjUnMt35DYVBWjkoSgjah5wthO++372SRlwa03kdvJk3hx/IBSKzxP9k4m9cP4JfyoSvjZr+kea6+98rxJjGL6cG/wIRsWsmg+r+wnNAm0hq3b0uSpWs9O274qqb50U/E0tXtsuwybhaBGTlXwsJF7rcAOQLvy+qMo/7z48B2I8HTCeQ2HQeL5uiCpZ/YpJnBy17TZhNYvlBEKmmQRPRx/PyRkwf+4cW8BWs2efy37R7Yvoil10Y6bZzRNnAJgiy+dhNA9BkjOJAdKrm6/ER6OPMXyUfwJhXSwR8xXta4Dsz+f7mHTFlX63EmOYs4RkMUVxL2qB6s+OC1mo5/z9Agdf6Fp/uqAgxoyMXISxWwKv5iLlm0HfULvZpN95BVy8GNshUaOwNzM62c/6Ll3uvBs7r+k7WjUy3GWt6HNdkAD+5EUIQ5kw+rT0vqUCGnq4y/oFh6VRwzIQVPRviq/pv1hC/ruO17opCoii78t5t9GP0TR/1zMVd5/LzjDFvRQnYu6PcxHxuVkzwmxmzV28zLA/54IEZDvp3HNIsKYAjBrCqpm0rmWhiFVK2RjUXsXbmwLK2PynvcDgKyC5mYP28gcPHkdb1Coa+Sp638Jr0/EBjRbkO8vBo4loXpiMJnQByJz/NfPIus65S1T4bMqQZ00VEpf1rOixfDRTOnYF5B5aB0AKQHjcoeOsexadV72eNVXW+TbJXfS7wnXhHNrm1X4uzzn3PPPJJgRt71LU5DRroPvF2r0v2/jGRMdZBXPIY+mzM8eEnBJ3imZbWivYcWXHZWeYogvFF2eEZSl2GCPw8TtA5Z956ulCuL+GKw0xnydezp8cI+ntmU0lEyeTpcpYCes/3sLUx1v7zhAAqbViFjkVdo40z6xmI56XgVig7+VMehZAiO7ijYw3tzOnGWSVFdvq8m3RLYZuyUySC4MREbXZsyPFxRsdPLPJQZbDYW8+2jv6hmhVD+EZFSFtM0/4ruHY3sMbBFQGdS6Go6yKUGeJjkNP5WQvad+EVaKZEn7CW/rfGKQcwTaDNCD5PrwOs/rHARWqBZiPF0zlfCRheUQ2opdp+BvLpAMQdTzHX8D78hV//WUNIPbJ2PelOSJ/lQuDHRasiTuzVdPzmLjMQMNCAjKJaCgTWkZuQAGcPdMwkvnIo49JBnBiNwJl8eC9d+vcTgNm74cff1Ks3Bjg05izOgiU8pvoHHoSuTvm1N5BX26zqWyxWv4v8tKl+EQIGl1enjGTQ6wSI1OGwLt06yoTUHtRuUY1mYJaGcJGjCOcyyScXV37hd6bRMYtrS2dYUnKPDIdvnPRnzRJ6PCTjWy+DfwPFq5ZDelQAgxCIXKAnw1jHUUWOiMrH+FlgP/Y7A/dXD0xP+++N1GGoWqzOkoVnJzY/xdIBhAcd1vWXlmAgfj6kmnRZH3pGtm8fosMHzEA+6PQSKO8t57DSEcudgpCzKfDo3UOuOtaGHu3dUCNiy3yZZknTrJ44c/YxjBeXgYQ0gzsNabXW7v1hIQCp+frD4bIwnvmZUjlCmQEN3niyaelHjZvYlKSjPjFV1Nl+rds/OeE+f9EWjVrIpMmf6adSembcZ/KbVvWa3LRDII6Fy6ch8jhBKldv5GMHveOLJo/B/tyltfSAdasPIEm5I899qhGDxnV9PVHN1G0T0boROqhvdaN1/c6R9O9hZxaAvJidVAd++03X2M3Ni9NIUxDRWrHzl21R/TYCeNlPKKVE8Z/gER2HtajDmA3y+Va9J/riirYv2qFXIiO/pe/Y7c2WzvV/+XsYs4xL/PBBx9oYotJMd7DC319I6NjJBuf61bCvok4NwH5jKnTv5Xq9esonKILEa2QMHoNO9vV/jaJyNjP/v5HENsp6YkdkDsjJ7MTrVH3h50ALB2gP6Jcod6HPPyg7ky8cRv2WKyEDvfYjfnOW4Gaxs95C5ZAqmLTI4SRb0E2n9sKnjx1Qka9NVpSM3PlkQfuR8O/BoDjn5JPv0AZAbYiHznqbel93bXo7D8ADR/mSGT8GUXieqK81hXbPTz//DOIYOUh0TYR+aMsWfZTgnRt/x8pcEOzPZtpaFNs+vvIN0dLNJDBeaj15740O7ZtkZUrliALj1Juu0E8VgHNPTPUROIub3nYrt1ZOvVAeQJMtCOH06RiVWghmJNJ2F6CqN/T2FuUDEPUwbIli+XD98bJj8hFjXz1JeSmFmB/0Z1IaDZHu91qum2F2dm50G7DMkyb+jWY4jEgFFrKGyNHytIlS1Fn1E87ggaj33UciJ+DgRwiHxKwxWLNajXQ2XM8AjxW7zb7wWYZ06dOxy5qldE2+DUkdA9INLRoPeSlHsYW6t9j35mF2CaEcCcfMFM75MVyIZB27eQmvmc3yLpM5HrRl7m86gW3p7lBE4WbpHZD8o1ZaG54uvz31VILEicJW43HxKXqmnzw/ruSke8qUdsy5fjRg7IDuw7/56URyOqSyBhvsvkdIDBjxhAusxYFYJkg7K2bx0r7eXO0rerABx+Whtg/JScjH9GicHngnjvRH2AvmGsO9mFpiirAvdKmRVNFOi+Y/5Nk5uRL1KkwCcHW4dehFPijDycD/hIr/oHB8h+UI48a+wUIGTmOX+cjRJwnKTHO8i5yPmSYQCB6v5o2TVw9EJkCAyfhfmSYGeh0HxURJ/fdfx+EwwnAd9LFM9SnSILOWqNmjTAXSanYmnyVXNX2GmnamPvnALGNkHsGGh2yWpPahxox1Q7Cw4mjn5SEhue796SjlzI7yYjMnHNS+t3YGPPmIvN+nIPNaLF9BM1IDO7aVhlbXXREErde/XrSFOBPgiPLAXYUCKwemx5yUDEX5GPjI0b6MOcpmelyFGZcbfTFZmm2N2A1tEjYCYbbWrC2JzzC6l5KrUncGQeTyoMHD5KPAfLksNcIBKASNf0CtFE2tFJNQGuYUL4HCAxuddgQjR8/j4rQZx4/frxVeIgE9tzvZynU6HII+EvRUJedYYy0YZKOvYlZtDQP0iw4ENIoPlGcYbumpSYoCjguNkmq1Konv6I2xQkmzipsPT0A0qtly9ZyBj2YA6Gd7J08ElCTxo1k5Osj4Q/VkwgkL4mVYkY9CEQch6YRzs7oSI8J5t4sOQD2wWsXfy939QF2ooKQDbhp/nW7ppPUqnE3Cs7mKsMcPLhXGqHm4hE0KR84aDAwUAuAY+uEa7rI40Me1Abizjann0iDsoCcp6MzzLtIqjplpWqR2HfYrKnLNbeCYe5QiUt4SXF5Fn53+223q6YhCrdHj65KkEzSTp85W06ij/MTQ4fo9hVWg3Vrr05rwL+Cn/ASBEtGanMpE9BEYsF4aQlVpVJl1LnAR5iOArqXX34F+4dayGtKa0JtOHwA4ScCgKiJZCAqXJEI3oIdFuphg1Z34PvQs0QS0miucs5QSw8AJJuRO7t7y85du+XZ55/V3Bdb/ZqG53YPpx+p3dhj2b4EwRxzHbBk61Es+OHHk9WnYtfTL774QnNMHCzDoDlvdgegeX0K60rwJ9/jSo8SYRhqAxLMrl27FK5yGg0xvPxTId1dpB1MgK3bNmE34+XYrzFK9h0Kkx7drgbgrpJK/u3btiuQb9SoN+VVLDqBfCqlNCzrpLXfLYExevnll4A3e0E+BRByNOpO3hk7Gtd3lgkffoLu/ieVWYgaKBcarHuh8FxXlgGAWF9DbTiLpuikboPZRoJkUdeQIY9J3Xp1pEuXdsieb5I+/a+S/RvTYGPXlmZNW+g1TC6pWdNmWvyWiMQscWrh4UfBkMdhY5cDs30vdwy4VRmm2HA6AyGQ/oQLxUZGFKKN/4OWRQw0VEbu6q1Rb8nX30xXZ91sjWERCzeDKkDx20Fp2TpQgv1cZUtYjtRr5gPYjbNs3rYPTr2X1K1loRw46Eib0uhf8M5NUad0BszCEozlgNgvWbFa6iMK1bknkAw55SAMPLBliBsApiJvAA93x933yLMvvibde16v82aCHtQqZvMre0Kej5JkVmmehbScTSA8hW49Q4YMlZnf/Qhh2l4Zi4yQi0I/DhaUETRqmnRQuFComV0G/u8YhgTCiWSCklLiMBzpI4Dmp8PM2I5OIZzE7OyB8jHQxHnZqdKrZ3fd6o6D+9V/jMYJ7MFcAH+EWojbLCiZ2CJhVOnc/CcOuyrHxMVrg3OOVpB41EbsVuPq7IqFra/14izXvX/wMJn4wXgJZRACzExpzoUgDIZb4XH3M0Z/XLGNIEd6VoFkpcRLnWqQes7Z8iK6m3hAEs+Z+Y2VWNX/c+U4NkOlNujS6Sp00j8ifmX8ZNPW1SDOfVIWUPn+0JbGlDTvcM5P/MJG5WTYk5CiG6EBX3v9NWkCJ/gBbAHBsmNPPJ+pYDSEmo+EqFdgE+nYHkyMmN7va5OkQwvsj4mdZaZ88pnUrFMd730EyjVD34c7JEejx9mgx56BeRcjsacTxd3bRTp1u10OnKiArjHVZNnPY6DNZsrbY94G6JJRPU0jy48L58tplJQ3AbzolxWLJRL1TKZ7CxnZaD/znhSQRBx/iN2qi9OuswBP8sQW15Vrl5ftKPP4/qeF0OSh8Ckt5DjphrVCjDpyzYkhXLDgZ4B2X9By7UuJcF0OZrvsGsZEd8g0/EetwmhUl07XFVbjcd/IGIQd90IDTUOHEu5uzMmwdilzh20co40eiFJmt5RCKW0LtzIG9jmc0QIXL6lV12oMR2bZu3eP7qLMkCSrPNmedPKnX0owdjR77bWR8hG2q3BxtaJP9IVo7pRDxMcdEvnGmwbI51/PlqW/b5FYLJizpy/gLyEy8N5BsmjFL9AWLjCThiKyNNmS3DAhuFGQp5erNGzeRsZ+PEuc3Tzlmk7tpPeNnQELmqSbMXHbjKL5EPM+edyS0KaFaB55Yl5+XrxcDmEn54oVq2qNPRsC2m9Xx2tFRqVI45pPS4+ugBzB4c9OdZfq1bwkKjwWDLsZ/sMwWbR8vXj6hCI4EgH/pTwExjj5DYQcENhJpkz6DGbySfg+zaRVg94yaDAiY5nbkCPbB8FgRcLJLGQGYvVGjnxDTSc2fGfXGPZ64yD8ib6GEQJkGvaV408ef3acNawnTvwIZc+rwAiHADH6Qo4ePIIdyKpoPRQjhBHQuFYFZlkVuBMQMbvvvnvllpv7aTRT8zdFO39eDk74i9e47AxjpApfmuhcmkkpcIwJUzcxdD4bGYOwGTrhLtptkvu2Z2ndChshULMYfFghR5AxGOOHcx6LHr3MWQy4eUDhq/4Ek46Fa/QxuM11ExQpNYCTG4A69w0b1smChT9pOQG7U/6IhnspqG/nnvKU8z2u7YLt7Gajb1c+qiqxK3BOMojLVdrd0kduQvcZbtBaHwjn0dBKAWA0VjKGHQ2Tztd0ld2HE4Bg9kXNfYrce+ctyL+ky7dTv9J+XYSx85mLg31Q25ndhQlh90QPNC8wYhTMw1D0HmBjCDrGxrQhAVMCh0e4Sq16weIXgKTqUWzz7eILxndC3gLbrkNSL1i4WLKZ/sF7vYq2Th9jd7GQCi3gE9VHAd3vgP0kAhGAjj7VAqRiqAv6pTmhQC4UDBqvc2mfGqBfxf4DXAvucMb2WWanZfYoY+mDOYcOOQGuRJDzme0FBY8h+pxFddWweS3/HTq4D35bOOgiU45iK3oW+7FBITUY78ftTRLQhadv/wFy4jT6MqMatBnmszjN9Rfp/ZIPKxGGMU9FhglGtMcbJb0sf2Xi0HT6Jqyf2oV12wRRMrqzE2WrlarU0KQcx2RIc/tst8npLEYzCmfuI5mZKm1atyg8ZvtOaBgQTDv4QPRVKNe++WaqXutVlEpP/nSSMswynB92/LQuzlMorc1H1Klalary/th3tNvktK9/EC+3FDyzKxYuhCSEhU5CsVQttCBaKnegRGDT1g1aqfjSS0Ply88iUSrgjL3mCUV3Qbg4FQ50oAY9SCSsRrTvI2bmh9qQxEcioo3OEPK4d0ap0+uN+iG2hWJuKTbBCt2OeOEldOx8DiZPDEp7f5Obet0gyxZie77yQE0450v1GlXkI2iS+rURFTwZhvKB98SvXBt5c+xm1Ogfhg9XAU0lVknNKuWkV/cWMmrkaHka/t0JEO2sWQgUvPLqOYxNCU8tfIiFbKjOXINGIyzQ47qORicfFuqVQ/un8RM+REHYUH3GefN+wrYk1uei/huZPRBa6UkUztVBEnvF8l+l/819UGrRUCZP+QpJyvHQiCel14036VbtnOvM7DwZ/iwiaojq+Xs6ywz0MLuUKNelcsxlZxijLml3U137+fqjbelNkPAbpSyKruLw3WJ0emHMns3jtmJT1powXY4ia5zn5i0eQCH7whmlf8H9YAxkn3YC/Ye3x70rO/cfBpGdkWuQKWbdOQf7jkVEgfBA1A0hSXNBiL/Bwa1Ttx7a9SRLJPIFDIPu2LFdFi9dKVn5LtIf9S17EX1pjsgbAxSIE0u+K/aqL0CdvV8w2gwdw05jeyAxq8nXM75hflJ39mKWfMrHSLpBCqbnlJFT0QUydXIfuf3m9+W7ufPhs0VICvJK92PvGbZw/eyzzzTMfrYexVq2IBAPCZJRKzKMG3I6w597UUu1E9Dy9X2YI5wjH4bZMfYd2CtDnnoc5skXiHKtltlzshDx64vIHKpWIXgy890xx9fKhh2ZsnULN5HNlApBjSQURXDrVsyUAmhJ7sD26kvPInXjKrv27ZRu3a8F7KQOIl+1kQboeg49UdLTNB495h0Q9GfQV7kyFT3hTsKn2YHdk/0QgudOa6eghYgMP3joAII0QWhCSPPpbFLZXJTv/zQYfsvWHXJ69W/QkH4Ii9+sjT5WgRnZBZSRyIH33a1l6P6AUFVCdJMh8DgIld43DChMhF8ps+yyM4yZHJosfClkRuU2bOM96OHBcjwiVjKg9pvBgaT9yy3tvkT2mQ3/nGBCZcMsiYmNVAg9mzqYnYbtV3Htmt9R74EMjYsbFugQNjk9rb4Ca8G93TxQ+NUOteQhKimZ//kefcqY+26LUPW61Ws017IDibyy2OZ6MfaVP3HsiDLMT4jsHD0dDaJwhXT3g87zRcY6DcQySho1v0aOo/6fvcZaIELHvEds7Glphtr+w8dd4SOVAzauQB7GXjhTp38vAWjo4Y0QLfMGM1F9SROT82H2vTHvw5wGBYuJgj2AhCn37nTBvGUg+ZiNSB97jsUjwMFRvUZViUlm5xlvFJj1EG//shK2u4yUq4jnScxHtCsDG/EmSlK8M/I6IWja1xrFZChmwxaCWam95NDRkyiZ6KRMQgJ/E5vr/oAmfjR/7kXfg6LdRnnP4agQ5W7UTB52R/ibW4XX92mg/ZLZnINaktvJs6kGtzX/6KMPEECxtugrqgn43RD0lt68eascOXYUG8421sYjvO8Tjw9BkOMwTNHysBq4n2YBmgHeCs1dWZKRbM5G9SzrjIrTXJeqNS7m/BJhGE4M6+6ZDeakMSrFro0pyK089MBA3S/kOKJn90GSvDVugrTteLU66SvQYK8znMVqyAKzpSqdfnZiNIPXnY6exL3YXwwET8DelClTUAr8mjqkE1Bz/uCDt2vnkoICFzRvuB47Fz8pNRG6nA3oxYvPv4Ca8p4oBkNPgKhT2inyFKR2i4Z1pM9NNyA6NwhEgJLk8vUAU+kjN/duJXt3XiNLVjJPlC0PP3Cfbds+ASO9jVqfcAQEMuT2fv6KSmbybReSpRuQWH3vnTGKsTqIZnisey+ustEKmf5YmF9gD4R+ffopDqsetCT9AIbbe910I6RsjkxGffu8n0/D5xC545ZH5OOvoiWkljPq/1ORzI1TtPQN12MT1dYIRNTlHpRjEG1k8jdXhgxlctJyvgsI6YFibtCwkfzHthelfTTPnoBIzENtJpYxiemrdEJkULWIDbnJdaa27NqVVaJnkd3212KAkUKC5xaebzuWkTz2VlYMIN7EFVrn5n59zSNbz23TWhdD4Jf72MvOMEaqUHIypm5e8mGEimega8lI5C2S4yLRRaQqIBb9ZeH8hbJny1ZJAl4qCxK8Nwg3DxPD5BhzI2YUXhdAxGDsBHBTr+6KfKY2Yn0/Tbe2YLbbb7+zsP6m41Xt5Y5bb1YJ3vSOW7XJAgljKhxyai86tOwhwA1HuU06nUwvL0+EhT1k16Gy4gITaQRgJA88EI16fhAvtt5WQwMh16uv7oTum8fF2ctXunQlMJN1KmCkt95UBjAMsgvJPpo1JKaiUpfvZCoxzXuy6UcIWhOZ/Wro4zHES1hcYmKqbNgUI7fcW04WLo2XeYtPScWgCjBp0qRr50rokewh1asArexkbWmu2SvFcp67zE4InxdF/RatJzKS3F5LmAho0TUxFzPHFj3uLNECWWcHxdLjFTZU+Lh6KePDFiX2K+m7mGe57AxjLkzpyKgKB4l00MMPoSujr8QlpaALTGPANNAwD9+PgQb5FmYZP7824mnY07VVK5G4Jk2adJ6AoB08Z86cQt/GmBE8nhlje6LkZ9NIz146sWkc70GGNoVtiiJABIa/n3GKkqAoBg1ctNdAlRoVgcC1Ze1thEjY8/dzM6VZuxCgfJkQBWGDaUgQNDNM+TJhJ6ac+a/Y3QQtOkE7WolaWy2I4urQE3pLvBzaG4By7DBxznQRb5cAGTyQ7ZH8kHdCkRtzf6zCpL4ryhGXW9SW0uuVGMNQ9XI/d8MwJBbucMzBdXVSRLEVyx8+/HH9bK/K+ZnOcHG2MLWJYSp7U8KEMu0Js2gOxP569hLR/rjYKCTkstlzOQdhZhAvfKYCLRc+a5cfDItB6DlABvTAvjPwvQpgBlJu2x/DZ2MTbzMHphLFit/pC9vsfIK4rO8U3QxgJfMNyWgnfDQiS0PwlUKRO9qai95mZaR9x1zZuS1DOnSqJFe1s6pfnBDpy+duathaPY+MW0oJuqRfu8QYxv7BScCGwBUJoCt8rggsjpCVgIocZ0/k9vewv765VnEMUZxaL+rsJibnS6XqljXNOhZrwyXrWcy1jx3NBf7KT0IQ0YVC0KI1C71zLtOY886WI5vEIK8J0YGsPev0tfgaP9NRQ5OV7SQnozLh4LsiM4/m3rUFAQ0n9Evzkl5X+aPvWa7s3ZoChC+Xjx07rN5uOqMoif531VqWNIlf3uuXGMMUR5hnCdiSpUUJ3p5B/sxe/TOmKTo9f3RscdNoiP30EX/p2hMaBkhqoqZZF6K0aNMIuYgKzV8aKbf0qYh8i62cy6YhimPywu+U72hyWc0tiMQF6BpwfCYdM9EVEpUsSEb6wAwMreAizeDQ+/u4wizMAz4uQZxSg5GwBLhxfQaYDF1BQ3k9PKOW915ewnBcrfgZKDGG+TdOuJWNZ8gYnoQChM+tjTcMlZXJEoJgZOJR+5+JehgPorjOAgz/8N3RjYZVjrlgmhwIjH27k+XIfjeAU3PFB51QXZDp79zaQ4JRVuATkIsjUQSHxuiEqSSmCXJKHuIGcy3iYC6Sk4Daa6sl1svQ53GMv2MGHAxDzWH7R2hGJorB/Cq4ih9BVcTDgbiZqEQPffgG7hKZlCNTJh8S/7KBsu8E4DxQPs1roToz30NNKy231kJ4mlgs/3VCzQx6HQNbeDIyC5E/drdMl1P7AZ8vg/gVMvR33MONnnIlJBARLgbbyLUwrZQLXFjhWSCbfyuQbv1QIJeZLeFnMhApC7Tog7cCo+MpNWChTI2vi9th4O8gqP/3ezgYxrbCupkgCDMfwMr9G1Kl/O3YEMrml5AAT0Xko/owRpKyXCUixlvu6RcinTth60BIfCZSk1JzAJnPQ408zCd0oKWWKkAvs7AD6YDwoPN+WWcJCQCkPzFP+tzhLxF1BJEt9AsAX7oAHewMhLVqOOOuF6oMQG5istAIAg0uyrgCsJqGzp7BwOChATmZymrrh0eFzgLTqoOo5zp0Tkkwr4Nh7GfV5rSXrwQi1OpayzEHJFD3rty+I1kCq3gD35SD0LErak8S0KQCDTKgmZKTnSQqMhewHlQ4nsoCbMZXfAKdAXAEuBF+SP36ztAoIOg8FxyTJRWawoyCb8IQMvNx2gmGTfpsNf3msaitDu87g6x+gHA71hUrolD1WVvb7TJyR1hJNuxHnu7hAk3IIIXRTiVBMaX8mg6GUYEMr4KdYVANmgwbq1w51vvbmscxrFyQAW1QBrCPQJn4xWn4L7ny/cxoiUeNjydyS2UD3ZD4RCPvBr5So6qHOHdwBz7OB7sVOIunm5ctemWCyjS5OO1WQ74CXl+jcYy0MdxmaQZ7LNZe9EZr1Qp7Ye6JFtfcGlIdQE/N/4HT6A19Nz9OKpbxQRUpAK5wu/LJiFrgbbuOCQo4lM4ls3upZxjL6mI7JFJTtuzfja25s+BTuMLEYbJSyc5dYHmhI0umJEaly8A76sq1PbABbFpZhXr4eBVgAyD6OxZTwGVXrWHRvo1KraizbbAwjR9xXf3m7DH2K0qmyYX2iIl0l9vuypbZ3xZI83Z5YBYWrfBmzhKZkCgrF7miRp69A3g2GfzcqL1VDGZ3n0smm9J7gVLPMGbplX5hzpxJBVEi10FksislNXIczMOQ6GLiaKAFSO2qMKsYyUJgQBmK2XVoJ0tNWE0EL3VY4XDc80wOQKrQF0iM7oc/NKAPdxyw7kMuPnkqD+2cnKRmdVuTQSouu9ufDTc71MulrgnPdzAMZ0HhJCg6zEUgF45CUBCdcNo8tl5mjEBBms/5aR9qT2pIk+ZsC0vCtDBebD5OZqPLzu8sIi2GafQrshPPpvllmU7nDPoztobjPHbv/mRp362i7EKpQctWQEWXzUS0jg0JmVB1lRmfZ8o9gyqhUhLdXugP8dr8GxKiWfi8AQlO1LyiMw2/I2SGjE0/hy/gYKKLZaJSzzAEN1rGvkWo+7clSb1egLvQpgJBWj2TLXMr8nRZ6dwuUCW8whdt9FbYQF21FL/8A0KkXUfmUtQtcjKAs5yPYbEgQ7xDJkCj0WGeaI2UJTs3e8ktvVGvo3kZ3jtXwsLBPLm+aNxh69msAQRL0x09lSZLV6bJqnXxkpbkKm++XA3lBjzVwrwZ4/FiCaa0H1/qGcZiFksyp2egBFhC0a4IhVb4XXdfAWEiVSK5qPyLOuklnV5w0R2xuPHpRQ8026BSL+z7TGYtCmQhL2jjvnxUNKYiRI06+R0oHT4ThL3tWdNu20oDGnDR0lhk/sujjZSN4/WB8tDWNV++nJ6NupgsefShiuhrfVQ2IaLXvAVq9xECV4Zz4Gcuevl4wv+w6v/Tff7BJ1kSn+HZvXtPYA9JL6CPvbREQPOP7IuM/05FcEdf7M4FKIxT3h9QmzleTbRzM//6m+ZNeK88Wbsa/QSu8hVc7iwDcZagdQqgIYgrQ3NPqd0MXfl/z5c770K0jYyEf2xxyHLm1auxj+RziO4pgzFpCXZBBO6XlfEIMReg/DpEaldxkfCT6INwwl+FwtmE5l9AJvyDV+1KPZqDYdjpX30JV9m0xUVSVepzdzJrSSwfI1eWbYhAwwhshUcoihMzIkWHYut1p+UCmDyE41v7N1o4L5In+wykpGbI7uMiE7+OlL6RlQVbS1pSn3g1Yx6qRecMbFmmZHkESbWaBVK/DnM2RAZQwxWgb1qEpINx6wOAqbvS4G+5SF5u3pKKXmke8uD9XlK+Irf+dkfTDhc5jjJRGpa5zjniCl/G2l7iSpHdv/e+pZ5hrIgWid1VYsL90bvs/MUkxD8szEX6dmMPMxKadbz9sDZSon/ghsx/LrYtz0RxmLfiwYzPQ6f8l7XhaFxRQTq2CUJvYzjqt3MnNWbtDaTGCjSkZeQBToNOlOE56FEdaN1TN1JylWS0cP1uRop0blNNPLysHcnIa6morly9Ik9u6usvFRFMKwB41NkFHhgKxtIy0NKyAFpG8WccDg3zv7Ctg2FYbqDEnw/b/zTKe6ueN4+R0ekSn+AmtRuQWZBVB1OcL5wtR97J2V1W/35KYuKD5dZ+3GLQ6oPGkZOXLb+tzJa7bvWTqvXz5fkX4tHaKARl0YxeWRtUqLYD8SelZWNnaSepWskD/Z8z8J2nldmHqXdgf5acjilAJSfxa5bJmIe/rVuXg5C4Hxpq8H7UWoiTgWnc8NkHeSIGCiykmc2P+V8oppSfU+oZRrfAABE5Q4tEp2ZJ9Xowt+ATqCRW9LKzbDqYLOV8QpDRz1YJz35f52sYJDrz0FgdfbR+XpglAx/3k1w26uPRcPYp13/bflpy0ivK1V1zZM8+licjY++Ov4HJbJlIbTTO/P3h42ixi6rPG67HMQxZk7Gxj0QePm/Zl6rao1oVXJ0JI/wtARg2pJDkutbuaAhIJqJmg+kF7ktFiNnN1cvaM4ZRPy15dthj/wvvOxiGdAMfIgcZ9bzsYLQ+IkrYFvqlnQM/ZNVidItpUJY6wgoFn92VqXDOnXPASOgNsHx5orTuUEEa1EAkjdIc2DGaZflgwu9n5Mhd9wNsBt8jKdZD6tUO0h0CrJQNwWtMlLJ5LBggyRnN0X3QcI9RNTALDwOhY5cNORNPaH8W8Gz8i6uk4Tn37EqVIKZV0RDZwqVRW3GjFrwb3s/T06oINdE/yyJzMM3FMk2pZxgLEpMn8fG5cOpDsVmQtcmSBSdxRRO9NPQi9pFOj8KYAfEzwlVcniWfLWjhu0SgKV7/20PhWHMpQOyA5zNheDIyCfugOEuDOkAOgNhznZPE2x1wFpCx+lGaHyH+C3CXmHRZtzJVHhiEbjTKTBZhZ+P+G3eiVCDJCV0svdGm1mLeLVtTZduqfHlyeKCVuCRyVEPY3FwK6IU4b/SQVsmA/6HNXFD7XGB183eMi5uBUs8wao6BjmLRCL0gy1c82JAcxMZGd074efhIsnRAlrxWdfgDuSR20h0J/NyJdoGUT0hLRrvXUAAhkcfRjDqubjOxNmMPnBqVgqQc+pdRU0WecZFalS2/hccysqYhZzDw4tXR2OHMTRqDubDPmTIf+e9wBLpkpriioz9a2HYEMzll4q8esmRuqgx+HN1vyLT0Txh6xoNqIAJ+U2ZiNlpNoQ8CDUP9H5ENh3K5OE6xHV3qGcbCZAk68bshE47iMXS21B2+CnIkE/7NvkM50r4z2kXRG4HJZdXQnz9tJMZVa1BGjFaxnp40q2gAUWPALII9tWNLgQzoi4aF2lbQHQ0EU6XzgEDbMhjqhX7AduXrfs+T5g1Zf5xlwVnA0QxT70RHywoVfAHdyZZmtdENE/7Ut3PDpEnDclKtomX+Wf0FCJ2xtGQG8jVoEipdavAeVisoB7f8T7yiJ5V6htGoEUKva1anYPs+NEd3I+SeyUl3YMvSJQb1LpV6MkRrRaOsRl/FhGThe6zdmCCtm1QVNzAIsx64rJpMqailCTuWJXUf425h2Ji8IF2SEzOlYiX766jtJQfDkoBQDpWe3ZkrISgH30NLZeH+aXF52B0gR35Z4Ixz82T1pkg0P/SSCW/DvNIuPLZqGsWiUVu5SBoQCskp6VK1hiO1/7+zydkzSz3DmKrK6IR4CS1fFYQGDUAxDeJLTsnDbgKe2LQVdj9jvToswjbDqltxUqbYvy9X+qB5hgXnsiJtJNoT4cnij8bifgEWFOY4SpVDAv1s3otlhtHoygLkZt0akcYNPbDlHn0pNhawzgk7nSHlgqDlsL2zpxt6P/uiMfeMeOyLUxsN3/lYuAZtS22KYUMoENIDDVOpqifCyg4bzMEwl2EGmPfIxL6Y3KqxfEi2zXeBJgC0ZN+RTEBMnK1I1h90+iLDcLfmJcui0F2+BjapZeNwLXiGVrIgLnt3+6GHGMK96LVXgDKASVMS5MFbsVU3W2GgTwA5rAA5koULstBTOkP63RCIfT5Zcswm404Sl3pGZnyVJi+9WA79ARLEHcnKz786Bn+prDyEjL6aX7Yt7yyLi6hpK++SkJAvtWoGwqAsBrd2GeavtF2i1GsYwuSTU+hnuIE5rC39aLxkopXs/jBXqY2w7tld74shD6VQwPD3BkrVmlaZAA0pbfGqqRx01UeWvXw59jrOl2jscXJ8LzLxT9E5V4dDNUgyutXv34cAdDaCAfVpyeG+WjnpLL/8Co2EFrneXnkolfaU05ExErYqT0a+Vk37lRXtbqNPqWhr9ijwlCDUyzjG5ZmBUs8wJPYTJ9ElHw0q1CeGr5ADxzwDWifqYI7cPYQ9kYvDXdn6kVnUKQdPRqCheW1tzEcmYPKRzJgFXsSerVKhLLahK/CRpYuwTcfVldHxX1GXtnQIusJsy5GWHb1k+3o0ywiykpfsZpmFJuh7d+fL0MeQvwEerEyIu1zbuYyE3BKCfSgBqdG2sMX0uVQTEpoSIew69XCurffz5SGb0nsVB8OASw5GRkujqpVBBfBfUAPjmussEdieonrlAHR7IQOcL6F1+zj+CQx2OjoRW1K4gBFQmkxXAgzDkC7NtZwcIJ2jsQ1HS09sBZguq9d5yntvwRdBp5gCrW3Jl8MnUlCv7ys3Xpcqe3fkoiMM/gZcWBoy+z//fEZaNSa0Hw3GCzw0U9+/b3kbxRa/fJaXxRyMCzZ4RXdOCgONzjmW+1JZ3TGDoNnoSESsWPlLIlOfxBk7dSGT7pul6GCbX3/uXDOSpr3H0LXyyEkp71tdygfjYtAIzNpbeRhrg1xXFw90fcFux7vjJMgPu3ChaR/3pqQGYlO/xUvzJQidZaIj0rDzVhDOh3aBAx8Wli6b1nGPFphqCHNbGxta+Rp9Jj5xMcxssbdys4QAqWwAoJdKLI7zHSIHyUhIeHTEv763rVYFaiMXgYBjh1ywvwuhy39g/6v/YbWRPXbMHxsccRdjADOVUBXMoglE+jFO7unYqStXZs9OkkeHVIewZ74FzIa2SD8uRJIyy1tuu8dNfv0d9wxl4z6rudPyn5ykTVsP7J3DazEwQN8ImoKdZv4U1kJmhVGHH67wYwjrtwXFHTR/iTNQ6jUMy7HygAOrAUhMHkwYZ0j2mOgc2bYtS+66E7UnILziGrGSjSwQJqAsxz2kS1eaYWjv6mR1/bdqXHBtADIlKU/WbMqSssEu2BkMORPcA1eWJasTZd78DBn1cigQy4I9MaPkmnaN1GfatAv7Wrr7yw03+Ni2OrdBWYpJmp5PA9bTaZ7VNhxu/yVyiu30Us8wyQjZJqd4gGkyQPpsVeSCre/CAeUPRr7D6qxvc82LzDhrUxD2Zcf9TMHmqISeEPqvpGqznFizXyDprtly7EC+jH65uni5Q4MgIx8WlSzTP0uR/gMqSs2qNLOc5EQ0qjoDAd8/dQa7MKfLkEeDtYXTH2q5y0MDjqtcxAyUeoaJiEAkyhVbR9TT7B+QvVnyy5oCeeIZRJa0AwtRv39AsjDd4uIzsG8mOllin0nWrLCuhaaTFgPjswsc9+TEJLn1hurYhg/6LNdDMnNS5d2xUdK+SyW5vT82mUXC0hmmU3qqsxw4kSFLPouWtk2rSCOEl82u0xexpo5DS3AGSiXDaMCVAEqog6i4LKnmh+QkulTCeZGoJPRCznCRGiE2gKXu3VJc2NZaldREtJFFDsUHrSjpryiIkiUqzMNAZ+3ccwbNLJB8TMb1crwA8kyRcRNPoiLTT3p1YzYfZqCLbhUgZVBa8NOiWGnVIADbcbNjJr53QPBLkPwv/tKlkmEK7Xpk8Q8ciZdadWtDt6CQyyVL9u1JkQ4oHw4KZMMJC0BZLHbM1uiCzTIyM22tW/XCFqM5gxnjM1LkvYnJ0httm+bND5eteyIl+iR9ogAZ915FqVvdNA5AwhQFYKNeayYb1mdKj+6od9E/WaUGjvHPmYFSyTAKuLTRYXRMhjREkwktrcr1k41rE2ToE3C0UWev5cVFsGNnl84idienNMlKc7c1L7fCvHTa41HTP3VakjSt6yePDwqVgrQTsmF3jvS/zk/63RIo5ULBiGyYQeg+oDXOyOr7++ZLL2DR8lmhiTa1WqxWHNDzn0M/pe5JSh3DWNAXVkAyNJuLrvv5UiaAWXkXONtxkp7mIsF+VBREJStL/AFRWNgsd2ym5AFHPhMVm/BgNPF5KjZd5v6QIrHRXjLkISRdwHQPPVJBBqAGJiTYHeXCFjOigEVBk7o3JvI92IJWI2/O2qef16LDfy7Ys9RR6D/shUsdw1gJPfovVl1+RlKQlK9AZ71AJk5Ml+tvYCky+eTP4PDUUPx7Dvab9JOKNZLl/U8ypGtXDyRBU2X5CiYoA2XECD8AMpnMzAXw0kMqsBGFDrsm5DZ+tDr6c5CRDZU4zLF/GL+URqyEFflytsH1s3LYiEJz52hF5KIlxBceNLuA4wKRFxRkSaervWQBnPUYQGCqV/OTBvX85JqrvGwoZ9bX2Ew7R4T4wlP7Dz+i1GkYq7c+jDKYZi5saYQqLw+0n1yzJUVatvGSShX+qlS3tSpCRWQ/gC5zcs5A+nhK566+QCaLeKEYn21ddRtxEoHBsvzDCcLxeH8+A6WQYWxuPC2lgkxJSSkAzgvFWB8cQ8O8luJudZ244DA7K7NsOcDPRx641wdQ/jwAJ22JSzIkW73Qurvg1RwH/FtmoNQxjLUwFtYrPQWbtmai4Xd8jsRFOkuTeuz8cjaCdjGLyCYYZBCrcMthe13M3P2bji2FDGOkPk0mbOKa4SzfTQ+Tdm3KgoVSET+zbbF3satodjEykTWHWrnYGfxXHF/qGIY1LM6oQ8l3zhZXD3axxJ4we3LlmUmVNIJrs6IuevGMiXbRJzpO+FfNQKljGOY92BUmD6Fdb4R6gwJdpHYttIEtz7yK1fzCMRwz8EczUPoYRptB0M0AYwCCPwBZ9zo1gwkqVqBjAbaDcCp2OwsHETlmoBQWkDlrRZfuAKPrf9fN1c7SAbjGCZrHMRwz4NAwf4kGHJ76X5qmUnxQKTTJSvFqO179kmfAwTCXPIWOC5SmGXAwTGlabce7XvIMOBjmkqfQcYHSNAMOhilNq+1410ueAQfDXPIUOi5QmmbAwTClabUd73rJM+BgmEueQscFStMMOBimNK22410veQYcDHPJU+i4QGmaAQfDlKbVdrzrJc+Ag2EueQodFyhNM/BfBcUmpVRTZ9EAAAAASUVORK5CYIIIQAEIJAAAABgAAAACEMDbAQAAAAMAAAAAAAAAAAAAAAAAAAAbQAAAQAAAADQAAAABAAAAAgAAAAAAAL8AAAC/AABMQwAAAEMDAAAAAAAAgAAAAID//8NCAAAAgAAAAID//3NCIQAAAAgAAABiAAAADAAAAAEAAAAVAAAADAAAAAQAAAAVAAAADAAAAAQAAABRAAAASLsAAAAAAAAAAAAAYQAAADwAAAAAAAAAAAAAAAAAAAAAAAAAxAAAAHoAAABQAAAAKAAAAHgAAADQugAAAAAAACAAzABiAAAAPQAAACgAAADEAAAAeg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nN/b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9Xhw+X2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xOeyneV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nE6aLVxGfW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cTn1GPEI+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71WvVKcTt1W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Vq+Vl5n3lZ/b/9//3//f/9//3//f/9//3//f/9//3//f79zvVIfX793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Wp1O33udTv9a33v/f/9//3//f/9//3//f/9//3//f957Wkq8MR0+fk7eVr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91avlK/d95Wnk7fd/9//3//f/9//3//f/9//3//f/9/nnP7Ob5SX2e9Uh0+3lb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F98Sp9zvnedTl5r/3//f/9//3//f/9//3//f/9//38+Z7s1/3//f/9/XmddSp5Sv3fee59z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dY51Of2//f91aP2f/e/9//3//f/9//3//f/9//3//fx5j3Dn/f/9//3//f15rfUreWv1e2zUcPv1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11rfEpfa/5/fm99Sp9v/3//f/9//3//f/9//3//f/9/HmPbOf9//3//f/9//3/9Whs+2jX7Ofs5my2dTr93/3//f/9/fm+9Up9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nN9Sh5j/3/fe11GP2P/f/9//3//f/9//3//f/9//38+Zxw+/3//f/9//3//f997e0ocPl5r/3/8Wvw53lb/e/9//38aPvw5HD5/a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3xG3lbfe/9/nU7fVt97/3//f/9//3//f/9//3//f35vHELfe/9//3//f/9//3/9Whs6PmP/f/9/3FY9Ql5n/3//f/o5vVZcRj1G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lKeUt97/39ea11Kv3f/f/9//3//f/9//3//f/9/v3ddSn9v/3//f/9//3//f/5a/DVcRp9z/3/fe5xOXUafc/9/Gj4fY75zfEof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+9Vp5Sv3P/f997nVI+Z/9//3//f/9//3//f/9//3+/d1xKP2f/f/9//3//f/9/Hl88QhxC3Vr/f/9/vnN8Rv5a33u7Ut5a/3+db35O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1ffUqfc/9//38dY/9a33v/f/9//3//f/9//3//f997vFKeUv9//3//f/9//38eX75SvFKdTn9v/3//f55vnU4/Zx1fvlb/f/9/vlaeUt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GN9Sl9r/3//f55vvlLfe/9//3//f/9//3//f/9//3/7Wh0+/3v/f/9//3//fx9fvlJ+a31KP2f/f/9//38+Z55OPWd9Sv9//3+ec31KX2v+f/9//3//f/9//3//f/9//3//f/9/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eb1xGX2f/f/9/3neeUp9z/3//f/9//3//f/9//3//f35r+zWfb/9//3//f/9/HmO+Vp5z/Vq+Vr93/3//f997/lo+Y11K/3//f/9/Xmu+Uv9//3//f39v33f/f/9//3//f/9//3//f/9/v3P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753XEYdX/9//3//f71O/17fe/9//3//f/9//3//f/9/n3McPt5W/3//f/9//39ea71Wn3Odb11GP2P/f/9//3+ec79S/D3fd/9//3/fe51SHmP/f11rPEKdTr97/3//f/9//3//f/9//3+/c35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cRh5f/3//f/9/PmNeSt97/3//f/9//3//f/9//3/fe1xGfkr/f/9//3//f15r31Z/b/9/fU7/Xv97/3//f/9/vlYdPl9n/3//f/9/PWeeTv97XWcbPjxC/l7/f/9//3//f/9//3//f75zPmP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xO/Vr/f/9//3+eb15Gv3P/f/9//3//f/9//3//f997/F77Ob9z/3//f/9/vnedTh5j/39+a71Wv3f/f/9//3+/c31Kn1L/e/9//3/fex1fXms9Z51S3FY8Rl9r/3//f/9//3//f/9/3nfcVr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Vb+Wt97/3//f/97fUqfc/9//3//f/9//3//f/9//399bztCPmf/f/9//3/+f71S3lb/f/97vVJ/b/9//3//f/9/fmv+Ob9z/3//f/9/v3PeWl9nnlKeb3xKvlb/f/9//3//f/9//3/ee5xOn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Z51Sn3P/f/9//3vdVj5n/3//f/9//3//f/9//3//f793m079Xv9//3//f/9/3Vq+Vr93/3/dVl9r/3//f/9//3//e9w1vlL/f/9//3+/d/5W/laeTp9zXWucUn9v/3//f/9//3//f/9/fE4/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zfkofY/9//3//fz1nvlb/f/9//3//f/9//3//f/9//39dZ91a/3//f/9//39+a11GX2v/fz5j/l7fe/9//3//f/9/m04dQv9//3//f/9/X2O/Tj5CX2f/fx5j3lr/f/9//3//f/9//3/dWt5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t+Sh9f/3v/f/9/33fdOX9v/3//f/9//3//f/9//3//f31vu1a/d/9//3//f753XEreVv9/XWu+Ur93/3//f/9//3+ec/w5n2//f/9//3+/d75SHj69Uv9/nnPeVj5n/3//f/9//3//f/1anlK/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31KvVL/e/9//3//fzxCn1L/f/9//3//f/9//3//f/9/v3e8Ul9n/3//f/9//3+8Ur5Sv3d/b35Ov3f/f/9//3//f/9//la/Uv9//3//f/9/f2v9OV1G/3//f55vPmOec/9//3//f/9/PWN9Tt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e0acTr93/3//f/9/PV8/Qt97/3//f/9//3//f/9//3/fex1jfEq/c/9//3//f51vPEY+Z55zPEZea/9//3//f/9//389Xx0+f2v/f/9//3+ebzw+HD7fe/9//3t+Z59r/3//f/9//387Y31K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cUjxGn3f/f/9//3/fexw6v3P/f/9//3//f/9//3//f/9/vncdX19n/3//f/9//3/cVp1Sf28cPl9r/3//f/9//3//f793Xka/Vv9//3//f/97vFIcPn9v/3//f59zH1+fc/9//3//f1xrXEr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W/Tlfa/9//3//f/9/XEb/Xv9//3//f/9//3//f/9//3//f957/3v/f/9//3//f11rXUY8Qj1Cn3P/f/9//3//f/9/33t9Sl5Gv3f/f/9//39eZ/s5/lr/f/9//3seX95av3f/f/9/O2dcRp9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WP8OX9r/3//f/9//3/8Vl5K/3//f/9//3//f/9//3//f/9//3//f/9//3//f/9//3+eb3xGnU7fe/9//3//f/9//3//f71Sv1K+Uv9//3//f753vFJ9Rv9//3//f75z3l4fY997/388Z11K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db1xKXmv/f/9//3//f7933Dn/f/9//3//f/9//3//f/9//3//f/9//3//f/9//3//f/9/fm/fe/9//3//f/9//3//f/9/Pme9Un1KX2v/f/9//38+Y11Gf2//f/9//39ea31O3Va/d9pWXUq/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lZfa/9//3//f/9//3/9PZ9z/3//f/9//3//f/9//3//f/9//3//f/9//3//f/9//3//f/9//3//f/9//3//f/9//3+eb35OHV+/Vv9//3//f79znU7/Xv9//3//f/9//l49Qp1OGz58Tt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dXx5f33v/f/9//3//f1tGv1b/f/9//3//f/9//3//f/9//3//f/9//3//f/9//3//f/9//3//f/9//3//f/9//3//f9973Vqfb9xWn3P/f/9/33v+Xp5O/3v/f/9//3/fez5jXEb8OT5n33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15nP2Pfd/9//3//f/9/HF8dOt97/3//f/9//3//f/9//3//f/9//3//f/9//3//f/9//3//f/9//3//f/9//3//f/9//39+Z19nfWe+Vv9//3//f15rnk5fa/9//3//f/9//3+fc59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XmveVr93/3//f/9//3/ee9w1P2f/f997/3//f/9//3//f/9//3//f/9//3//f/9//3//f/9//3//f/9//3//f/9//3//f55zvlKeb31On3P/f/9/33u9Ur5W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ec75Sn3P/f/9//3//f/9/+zldRv5e3lb+Wj9nfmufc79333v/f/9//3//f/9//3//f/9//3//f/9//3//f/9//3//f/9/33t+Tn9r3VofY/9//3//fz5jnlK/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U5/b/9//3//f993nVL8OZopfk5cRl1GXUaeTp5O3la+Vh9jX2d/b59z/3v/e/9//3//f/9//3//f/9//3//f/9//3/fe95a31Zea51S/3v/f/9/vnd+a753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399Sj5n/3//f/9/nnP8Pf01vC0fX59vXmd/ax5j/17eVp5Onk6/Tn5O3lYeYz9nn3O/d997/3//f/9//3//f/9//3//f/9/PmefUr93Hl+fb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51OP2P/f/9//3//fz5nHlv6NX5KX2e/c/9//3/fd993n2+fb15rH2P+Xh5bvlL+Wr5S/1r+Xr9333v/f/9//3//f/9//3+/d55S33deax5f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1IfX/9//3//f/9//3//ez5n3DFfZ993/3//f/9//3//f/9//3//f/9/v3e/c35vf2seX79WvlYfXx9j33ffe/9//3//f997PmN/a59zvlaf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+Uh9f33v/f/9//3//f/9/33v6NV9n/3//f/9//3//f/9//3//f/9//3//f/9//3//f997n3Nfa/5avlIeWz9nfmv/e/9//39da99av3PeVv5e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5f/lr/e/9//3//f/9//3//f7tSv1b/f/9//3//f/9//3//f/9//3//f/9//3//f/9//3//f/9/33u/c79zn29/a39nf2ffd79zvlK/cz5n3lr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XWe+Ur53/3//f/9//3//f/9/XWf8Pd97/3//f/9//3//f/9//3//f/9//3//f/9//3//f/9//3//f/9//3//f997v3NeY79vn29dRp5S/VqdUp9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ln/3//f/9/917WVntv/3//f3tvtVb3Xt57/3//f/9//3//f/9//3//f/9//3//f/9//3//f/9//3//f/9//3//f/9//3//f/9//3//f/9//3//f/9//3++b75S33f/f/9//3//f/9//3++d/w5/lr/f/9//3//f/9//3+cc1pr/3//f/9//3//f/9//3//f/9//3//f/9//3//f/9//3/fe5xOvDHbMbwxXUp/b953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7z3ee/9/lFIqJa0xrTV7b3tvrTVLKY0xEEKcc/9/914YY/9//3//f/9/MUZzTlJKMUacc/9/7z3/f/9//3/ee3NOlFJaa/9/3nu9d3tve2+cc/9/nHOccxtjnk6/c/9/nHO9d/9//3//f/9/u1JeQt97/3//f/9/3nv/f7VWzjlaa/9//3//f/9//3//f/9//3//f/9//3//f/9//3//f/9/XWc7Qh5fO0KbLdw1XUYeY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uMMd57/38JIfA9GGO1Vlprc04qJRA6zzWMLdZa3n+1Vjln/3//f/9/33+MMUspjC3vPb13/3/GGPde/3//f9ZaKSFrKc45OWcYY0spSikJITBGOGfvPSklbS0WPr53k1JrKSklc07/f/9/GGO2Vvo5P2f/f5xzzjkQQpxz915rLbVW/3//f/9//3//f/9/vXf/f/9/3nt7b/9//3//f/9//3+/d/1af2t/b11GXkb9ObwxXUZfZ997/3//f/9//3//f/9//3//f/9//3//f/9//3//f/9//3//f/9//3//f/9//3//f/9//3//f/9//3//f/9//3//f/9//3//f/9//3//f/9//3//f/9//3//f/9//3//f/9//3//f/9//3//f/9//3//f/9//3//f/9//3//f/9//3//f/9//3//f/9//3//f/9//3//f/9//3//f/9//3//f/9//3//f/9//3//f/9//3//f/9//3//f/9//3//f/9//3//f/9//3//f/9//3/vPUop3nt7bwkhED4QQtZae29rKY0tzjHPMUslMUKUUtZa3nv/f/9//38QQkolKiGMLTln/3+UUiolMUb/f5xzEEKtMe85zzmMMTFGSiVsKc41GGP3Xs41ri2NLY8tdU5rLa4xbCnGFJxz3nspJc85WkY9Qr13MkZMJWwpU0rXWmstMUb/f/9//3//f/9/zjm1Vt571VpKJSolKSGcc7VW7z2cc8410jWbUlRGOUa+Vt93Hl89QpwtHD4TPlpn/nvVWu89tVbee/9/WmsxRpRS3nv/f/9//3//f/9/e29SStZavXf/f3tvWms5ZzlnvXf/fzln3nv/f/9//3//f/9//3/eexhj1lacc/9/3nsYY/dee2//f1prGGMYY/hie2//f/9//3//f/9//3//f/9//3//f/9//3//f/9//3//f/9//3//f/9//3//f/9//3//f/9//3//f/9//3//f/9//3//f/9//3//f/9//3//f/9//3//f/9//3//f/9//3//f/9//3//fxBCSinedzFGlFLed1prlFIYY2stOWN7a5ROjS0yRvdeGGP/f/9//3//f9ZazjVsKfA5vnv/f1prCR1rLb133nsYY5xz91prLa011lquMRA6+Free713e28ZX/A5SyWWTvhee2sxQggh1lr/f0spSym5Vvs5+V6MMZRO8DnPOdZa7z21Vv9//3//f/9//3+tNbVW/39KKa41zzmtNZ1zlVIQQpxzSiXRNThCjjFVSv1e33f/f59vHl9aRk4p1Dl6Tk0pKyEJIdVa/39rLQkhjTHOOf9//3//f/9/e2/OOUspay2UUpxzMUZLKYwtbC1aa5xzSin3Xv9//3//f/9//3/eezFGjC2MLRBC3nv3XowxbClSSntvlFKMMa01ay1SRr13/3//f/9//3//f/9//3//f/9//3//f/9//3//f/9//3//f/9//3//f/9//3//f/9//3//f/9//3//f/9//3//f/9//3//f/9//3//f/9//3//f/9//3//f/9//3//f/9//3//f/9/7z1KKZxzByF7b/9//3/ee3NOSinee/9/OWdrKRBCnHP/f/9//3//f/9//38YXxE+SiV7b/9//39rLcYYGGP/f/9/3ntaa601Ukqcc3NKSimUUt57/397b/dezzUKIdha/3//f957CCHWWv9/1VoIIdda2TVyKa013nu1VmstlFKcc713/3//f/9//3/ee2stlFJaayklWmucc5xz/38xRhBCnHNzTjxrOEZWRjtnfE5fa/5/OWcXXxhfrTGwMTc+9jnXMXApKSW9dzFG33taa2stGGP/f/9//3+1Vowxe28YY4wx1lrWWs45zjVSSpxz/38pJc453nv/f/9//3//f5xzpRQxQjJGrTVzTu89bC0xQs85915zTiolaymNLa0xe2//f/9//3//f/9//3//f/9//3//f/9//3//f/9//3//f/9//3//f/9//3//f/9//3//f/9//3//f/9//3//f/9//3//f/9//3//f/9//3//f/9//3//f/9//3//f/9//3//f/9//3/vPYwxWmvnHBhj/3//f713zjWMMd57/397b601zjm9d7VWGGP/f/9//3//f753U0ZLJbZW/3//f1FK6BxSRv9/e2+MMa0xrTVaa/9/OWOtNa01OWe9dzFCbClsKQkd2Facc3tve2/GGN57/3+cc0stzzn8WhEdrTG9d9VarTU5Z/9//3//f/9//3//f/9/jDHWWlprKSWtMc41rTV7b3NOMUb/f/9//3v+Xv9e3nseYx5jvnvvPSkhSyVLJa0xfG+ecx1fV0boHLhWX2eec/9/UkoxRv9//3//f9ZarTW9d1przjmUUv9/914QQlpr/3//f3NOKSW9d/9//3//f/9/e2/nHP9/nHMQQs45rTXWWt57UUpSSjlnzjm1VpxznHPee/9//3//f/9//3//f/9//3//f/9//3//f/9//3//f/9//3//f/9//3//f/9//3//f/9//3//f/9//3//f/9//3//f/9//3//f/9//3//f/9//3//f/9//3//f/9//3//f/9//3//f845ay1aawgdzjn/f/9/nHOtNSklnHP/f3tvrTUxRlprUkoYY/9//3//f/9//3+2VkspjDH/f/9/e2/oHIwxvXe1VggdzzWVUv9//3+9d1JKay3WWhhj7zkyQs81KyF3TlNKay1sLRBC/3//f/5/zjkpJVxncSlKJVNKED5SSr13/3//f/9//3//f/9//3+MMdZaWmspIa4xc0oqJTlnUkoxRv9//3/fex1jW0reez1n3lqeczFGrTVSRowt+F7eexhjMUZTRgkdd0pcSjtGXGvOOe89/3//f/9/GGPOOdZac06tNTln/3/WWs45Wmv/f/9/e28pJXtv/3//f/9//3+9dyklGGNSRo0xED7vORhj3nsQQhBCvXe1Vu89OWf/f/9//3//f/9//3//f/9//3//f/9//3//f/9//3//f/9//3//f/9//3//f/9//3//f/9//3//f/9//3//f/9//3//f/9//3//f/9//3//f/9//3//f/9//3//f/9//3//f/9//3//f/9/rTWMMVprKSEJIZxvnHNZZxBCay1zTr13GGPOOXNO9161Ut57/3//f/9//3+cc713jDFrLd57/3+9eyolKSFaazFGSyl0Tv97/3//f/9/915KKbVWUkpSSr13lFIrJVZKSimtNe89/3//f/9//38YYwgh914TQgkhjS0QPntv/3//f/9//3//f/9//3//f4wx1lq9d0olU0r3Xikle2+UTjFG/3//f/9/GWOwNRhjfm/dVp9z917OOZRSzjk5Z713jDHwPc41KiVZZ/hacS3TOSoldEq/c997/3/ee1JKKiVKKXNO/3//f7VWEEJ7b/9//3//f2sttVb/f/9//3//f957c05rKWspzjWUTq01OWfee1JKzjm9d713EELvPZxz/3//f/9//3//f/9//3//f/9//3//f/9//3//f/9//3//f/9//3//f/9//3//f/9//3//f/9//3//f/9//3//f/9//3//f/9//3//f/9//3//f/9//3//f/9//3//f/9//3//f/9//3+tNc453nuMMc41rjURQq01c05LKY0x7z3POc45Wms5Zzln/3//f/9//3/eexBCtVaMMTFG/3+1VrVWSykJIfZec06uOVprWmvee5xzOWc6ZxBCtVYxRu89e29SSm0p9jkrJdZavXe9d/9//3/eezlnSikxRvdeKiF1Tjln/3//f/9//3//f/9//3//f/9/jDX3Xv9/UkqNMc418EH/f1JKMUb/f/9//385Z0sptlK+d/5aHmO9dxBClFLOOTlnOWfOOXtvWmtKKVpr7z1rLa41dE4cXx5bXmPfd713tVaNMc41tVb/f/9/1lrvPXtv/3//f/9/UkqMMd57/3//f/9//3/WWkspaykxRvdejDE5Z957EELvPZxz/3/3Xmst917/f/9//3//f/9//3//f/9//3//f/9//3//f/9//3//f/9//3//f/9//3//f/9//3//f/9//3//f/9//3//f/9//3//f/9//3//f/9//3//f/9//3//f/9//3//f/9//3//f/9//3//f4wxlFL/f3NO8D3PNY0tEEJaa+898DmNLUolMUa9d/9//3//f/9//3//f5xzrTFsLQkhe2//fyklSilLKSolWmsyRkspzjXvPVpr916tNTFCEUY5Z5RSrTFzTo0x8Tn4NSwhEEIyRlJK/3+cc5RSdE4qJYwxe2+uNTNGW2ucc/9//3//f/9//3//f713e2/OObVWe2+8d/daU0q9d/9/c04xRv9//3//f3tvNEJZSt97/Vq+Vr93lFIQQq01OWc5Z+89vXfee+ccnHMPQlJKnHP/f/9/33ffd993OWPOOdZac04xRntvnHOUUu89Wmv/f/9//39aawghe2//f/9//3+9d4wxzjmUUq01lFKtNVprvXfvPe89vXf/f713rTW1Vv9//3//f/9//3//f/9//3//f/9//3//f/9//3//f/9//3//f/9//3//f/9//3//f/9//3//f/9//3//f/9//3//f/9//3//f/9//3//f/9//3//f/9//3//f/9//3//f/9//3//f/9/zjk5Z/9/e28xQo0trjEyRt17c04yQlJCUkYYY/9//3//f/9//3//f/9/e28yRq0x7zm9d713jTEQPs817z29d7VSzjUxQlJKvXf3Xs85jTFzTr13OWeuNWwtjTHZWtcxbikqIUopjDH/f9ZarTWNLWwtzjnee3NOSynPObVW3nv/f/9//3//f/9/1loxRo0t8D3OOZxz/3vee/9//39SSlJK/3//f/9//389Y3xKn29da7xWn3N6b845KSVaazlnzjlaazln5xzee+89MUZaa1pr/3//f/9//3/3Xs45WmvWWhBCGGNzTq01rTVaa/9/nHNaa3tvxhiUUv9//3//f7135xzWWjpnrTUxRu891lpaa601MUZaa1prWmvOOZRS3nv/f/9//3//f/9//3//f/9//3//f/9//3//f/9//3//f/9//3//f/9//3//f/9//3//f/9//3//f/9//3//f/9//3//f/9//3//f/9//3//f/9//3//f/9//3//f/9//3//f/9//38YY957/3//f7VWjC3vOZNS/3+9dzlje2ucb/9//3//f/9//3//f/9//3//f1pr915aa/9/vXdbazpjOmc5Z/9/e29aZ1trnHP/f713OWM6Z51z/3/ee/deU0Y5Y3xv+TV4Ss81U0o6Z/9/WmsYX/ha91o5Z/9/e2+uMZAx+F7/f/9//3//f/9//385Z3ROdEp0TvA9vXf/f/9//3//f3NOU07/f/9//3//f55zfEo/Y997/V4+Z/9/MUatNVprvXcQQjFGjDEQQv9/EUJsLa41jDHee/9//3//f3tv7z1SShA+MUZ7b9ZaKSXOOXtv/39SSs458D0pJa01/3//f/9/vXdrLVNOlE6MMZRSUkoQPnROrjWUUrVW7zkRQiolUkq9d/9//3//f/9//3//f/9//3//f/9//3//f/9//3//f/9//3//f/9//3//f/9//3//f/9//3//f/9//3//f/9//3//f/9//3//f/9//3//f/9//3//f/9//3//f/9//3//f/9//3//f/9//3//f/9/MUZSSjFGGGP/f/9//3//f/9//3//f/9//3//f/9//3//f/9//3//f/9//3//f/9//3//f/9//3//f/9//3//f/9//3//f/9//3//f/9/3nu+d957vnf6NV9n1la9d/9//3//f/9//3//f/5//3/ee9la1zX9Wv97/3//f/9//3//f/9/3nu9d957nHP/f/9//3//f/9/914YY/9//3//f/9/vne9Up5S/3/8Wh5f/39aa/de3nv/f1prMUZSSnxv/385Y3NKUkZSSt57/3//f/9/3XvWWvA9MUL3Xv9/3nu1VpRSvXf/f3NO7z3wPc45Ukb/f/9//3//f5RSaymNMTFGWmsYX60xrTEQPlprGWPvOUopSynWWv9//3//f/9//3//f/9//3//f/9//3//f/9//3//f/9//3//f/9//3//f/9//3//f/9//3//f/9//3//f/9//3//f/9//3//f/9//3//f/9//3//f/9//3//f/9//3//f/9//3//f/9//3//f/9//39SSr13917ee/9//3//f/9//3//f/9//3//f/9//3//f/9//3//f/9//3//f/9//3//f/9//3//f/9//3//f/9//3//f/9//3//f/9//3//f/9//3++dzw+Hl+dc/9//3//f/9//3//f/9//3//f/9/nnNcRn1K/3//f/9//3//f/9//3//f/9//3//f/9//3//f/9//3//f/9//3//f/9//3//f/1eXUq/dz1jvVa/d/9//3//f/9//3/ee/9//3//f/9//3//f/9//3//f/9//3//f957nHOcc/9//3//f/9/3nv/f/9/vXecc3xve297b/9//3//f/9/3nvWVvdefG//f713916UUlpr/3//fzlnlE7WVt57/3//f/9//3//f/9//3//f/9//3//f/9//3//f/9//3//f/9//3//f/9//3//f/9//3//f/9//3//f/9//3//f/9//3//f/9//3//f/9//3//f/9//3//f/9//3//f/9//3//f/9//3//f/9//3//f5xz/3/ee957/3//f/9//3//f/9//3//f/9//3//f/9//3//f/9//3//f/9//3//f/9//3//f/9//3//f/9//3//f/9//3//f/9//3//f/9//3//f957Gz7+Xr53/3//f/9//3//f/9//3//f/9//3//fx1j3lr/f/9//3//f/9//3//f/9//3//f/9//3//f/9//3//f/9//3//f/9//3//f/9/PmdcRn9vXWe8Ul5r/3//f/9//3//f/9//3//f/9//3//f/9//3//f/9//3//f/9//3//f/9//3//f/9//3//f/9//3//f/9//3//f/9//3//f/9//3//f/9//3//f/9//3//f/9//3//f/9//3/ee/9//3//f/9//3//f/9//3//f/9//3//f/9//3//f/9//3//f/9//3//f/9//3//f/9//3//f/9//3//f/9//3//f/9//3//f/9//3//f/9//3//f/9//3//f/9//3//f/9//3//f/9//3//f/9//3//f/9//3//f/9//3//f/9//3//f/9//3//f/9//3//f/9//3//f/9//3//f/9//3//f/9//3//f/9//3//f/9//3//f/9//3//f/9//3//f/9//3//f/9//nsYPj1j/3//f/9//3//f/9//3//f/9//3//f/9/33u/d/9//3//f/9//3//f/9//3//f/9//3//f/9//3//f/9//3//f/9//3//f/9//3+/d71W3lp+b5xOP2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/3//f/9//3/ee/9//3//f/9//3//f/9//3//f/9//3//f/9//3//f/9//3//f/9//3//f/9//3//f/9//3//f/9//3//f/9//3//f/9//3//f/9//3//f1dGXWvee/9//3//f51z/3//f/9//3//f/9//3//f/9//3//f/9//3//f/9//3//f/9//3//f/9//3//f/9//3//f/9//3//f/9//3//f/9//V5cRj5jnU7+Xv9//3//f/9//3//f/9//3//f/9//3//f/9//3//f/9//3//f/9//3//f/9//3//f/9//3//f/9//3//f/9//3//f/9//3//f/9//3//f/9//3//f/9//3//f/9//3//f/9//3//f/9//3//f/9//3//f/9//3//f/9//3//f/9//3//f/9//3//f/9//3//f/9//3//f/9//3//f/9//3//f/9//3//f/9//3//f/9//3//f/9//3//f/9//3//f/9//3//f/9//3//f/9//3/ee3NO9145Z/9/3nuUTpROvXf/f1prc045Z5xzvXe9d713nHPeezln917ee/9/3nv/f957/3//f/9//3//f757/3//f/9//3//f/9//3//f/9//3//f/9//3//f/9/+Vq4VnRO3nf/f/9/7z3/f/9//3//f/9//3//f/9//3//f/9//3//f/9//3//f/9//3//f/9//3//f/9//3//f/9//3//f/9//3//f/9//3+fbztCfUp8Sh5f/3//f/9//3//f/9//3//f/9//3//f/9//3//f/9//3//f/9//3//f/9//3//f/9//3//f/9//3//f/9//3//f/9//3//f/9//3//f/9//3//f/9//3//f/9//3//f/9//3//f/9//3//f/9//3//f/9//3//f/9//3//f/9//3//f/9//3//f/9//3//f/9//3//f/9//3//f/9//3//f/9//3//f/9//3//f/9//3//f/9//3//f/9//3//f/9//3//f/9//3//f/9//3//f1prjDHWWhBC/3/3Xq0xrTG1Vr13c05sLfA99173XtZa1lr3XvdezjVrKTlnWmsYY/9/MUbeezFG3nved1JKrTXWXhhj1lo5Z5RS1loQQnNKOWf/f/9//3/3XjFGlFLUOVxre2//f9Za/38pJRhj/3//f/9//3//f957e2/ee/9//3//f9573nv/f/9//3//f/9//3//f/9//3//f/9//3//f/9//3//f/9//3//f997PmcbPhw+PWP/f/9//3//f/9//3//f/9//3//f/9//3//f/9//3//f/9//3//f/9//3//f/9//3//f/9//3//f/9//3//f/9//3//f/9//3//f/9//3//f/9//3//f/9//3//f/9//3//f/9//3//f/9//3//f/9//3//f/9//3//f/9//3//f/9//3//f/9//3//f/9//3//f/9//3//f/9//3//f/9//3//f/9//3//f/9//3//f/9//3//f/9//3//f/9//3//f/9//3//f/9//3//f/9/lFJrLTJCrTH+fxBCbCmuMTFCnHPONa4xjTG1VpVSlFJSSvdeUkqtNYwtWmuUUvdevXdrLd57KSX/fxhjKSVKKVJGc05SSpRSMUYQQiklSimUUv9//3+9d+89SylLKdM5vXP/f51zay3/f4sxMUb/f/9//3//f753dE7OOXNOvXf/fxhjEEIYY/9/3nu1UrVW3nv/f/9//3//f1pntVa9d/9/e2/WWpxz/3//f/9//398b7tS3Vadb957/3/ee/9//3//f/9//3//f/9/3nv/f/9//3//f/9//3//f/9//3//f/9//3//f/9//3//f/9//3//f/9//3//f/9//3//f/9//3//f/9//3//f/9//3//f/9//3//f/9//3//f/9//3//f/9//3//f/9//3//f/9//3//f/9//3//f/9//3//f/9//3//f/9//3//f/9//3//f/9//3//f/9//3//f/9//3//f/9//3//f/9//3//f/9//3//f/9//3//f/9//3//f/9//39SShhjtVIIIb13CB05YzFCrTXWWmst916tNXNOc06tNXNOGGMxRrVSOWO9dxBC916ccykl3ntjDP9/zjlSRlJG11rvPTFGEEK1Vu89lFJsLbVW/3//f3tvtVa1Uowt8D2cc5xzOWcIIf9/MUaUUv9//3//f/9/nHNzTlJGrTWUUntvzzlrLc85e29zTs85SiX3Xt57/3//fxhjay2tMRBCvXdrKYwtzjV7b/9//3+cc5RS1lr/f3NOGGM5Z7VWvXecc+857zmMMf9/OWdsLbZWUkr/fxhjjTFSSt57e28xRrVW3nv/f/9/OWf3Xt57Ukr3XhBCWmv/f5xzU0qUTnxvvXfWWv9/GGMQQrVW/3/ee7VWtVb/f713lVLONZRSvXf/f/9//3//f/9//3//f/9//3//f/9//3//f/9//3//f/9//3//f/9//3//f/9//3//f/9//3//f/9//3//f/9//3//f/9//3//f/9//3//f/9//3//f/9//3//f/9//3//f/9//3//f717/3+UUgkhWmvGGP9/916MMdZaSimcczFGlFIxRgghlFJaa601jC2MLdZWzjk5ZzlnKSWcc2MM/38pJfde3nucc+89EEJzThhjzjlSSq01tVb/f/9//3/ee/9/ck4xRjFGrTHONecc916cc713/3//f/9//3//f713vXcQQhBClFIxRjlnMUYYY1JKOWdSSjFG3nv/f/9/UkoQQpRSbC28c5RSGF9SSrVW/3//f5xzMUbWWv9/Ukq1VhhjlFK9d9ZarTGtMQghvXeMMYwxbC3POb13ay2tNc45WmvWWkopzjkYY/9//39zTjFGOWdrLXNOKSXWWv9/zzmMLUoltVY5Z845nHOtNSolzjVaa3tvrTUQQr13GF+tMWsprTV7b/9//3//f/9//3//f/9//3//f/9//3//f/9//3//f/9//3//f/9//3//f/9//3//f/9//3//f/9//3//f/9//3//f/9//3//f/9//3//f/9//3//f/9//3//f/9//3//f/9//3//f/9//38YYyklrDH3XsYYvXcYY601tVZKKZxzUkpzThFCphRSShhjzjWuMWsp1lYQQtZWWmsIId57hBD/f4QQGGP/f5xziy2MMVprWmutNSolSynXWv9//3//f/9//3+1VnNOay2MLYwtxhjee/9//3//f/9//3//f/9//3//f5RS7z1zTnJO3XfOOZVW7z1aa/deDz69d/9//3/OORhje29KKb13/3/ee5RSEEL/f/9/nHNSSrVW/38xRtZa1lpSSpxzUkqUUpxz5xycc8YY3nuNMa01OWdrLd573ntaa1JK1lp7b1pr/3//f5RSEEK1VmstWmtrLfde3ntrLXtv7z2UUrVWEEJaa0optlbPOVJK914pJa01WmsxRu89tVIxRlpr/3//f/9//3//f/9//3//f/9//3//f/9//3//f/9//3//f/9//3//f/9//3//f/9//3//f/9//3//f/9//3//f/9//3//f/9//3//f/9//3//f/9//3//f/9//3//f/9//3//f/9//3/ee845KSX3XntvxxjwPRA+U0r3XkopnHMxRpRSEUIJIY0xc07ONRA+bCk6ZxBCjDG1VkopvXelFP9/KSVSSt57916MLUolU0r/f5xzUkoyRntv/3//f/9/c07vPSopOWcQQjFCtVZKKf9//3//f/9//3//f/9//3+9d1pr7z1SSrVW1lr/f1JKUkoQQlprGGPOOb13/3//f0opWmu9d601nHP/f3tvlFLWWv9//3+9d5RSGGP/f1JK9173XpRSvXcYY0opMUYIIXtvCCH/fxhjSik5Z2stGGMXXzljEEKcc/9//3//f/9/lFLWWjFG917ee2st1lree2stOmcxRvdeOWcxRjlnMUb/f7VWrTXWWikl7z3WWjFGzjm2Vvde3nv/f/9//3//f/9//3//f/9//3//f/9//3//f/9//3//f/9//3//f/9//3//f/9//3//f/9//3//f/9//3//f/9//3//f/9//3//f/9//3//f/9//3//f/9//3//f/9//3//f/9//3//f1prCCFzTr13vXcJIY0tSynXWhhjrTV7b1JKlFJTSq0xzjVSSu85bClrKTlnEEJKJWwtrTXee6UU/3+MMWstEEJSSq01jTGtNVpnGGNSSnNOvXf/f/9/nHPOOSolzz2cc9ZarTXWWow1/3//f/9//3//f/9//3+9d3NOjC2tNfdelFK1Vv9/EEJzThBCe285Z845nHP/f/9/jDFaa957rTWcczljrTXvPZxz/3//f5xzUkoQQtZarTX3XvdetVa9d957MkbOOegcvXcpJf9/915KKfde6ByNMc45lFIxRntv/3//f/9//39zTlJKzzk5Z/9/Sin3Xv9/UkquNWwttVY5ZzFGOWcQQv9/lFJrLXNOay0xRnNO7z1KJWwpjTFaa/9//3//f/9//3//f/9//3//f/9//3//f/9//3//f/9//3//f/9//3//f/9//3//f/9//3//f/9//3//f/9//3//f/9//3//f/9//3//f/9//3//f/9//3//f/9//3//f/9//3//f/9/MUZKKXtvOWf/f5VSjC2tMZxzWmvvPZxzlFL3XlNOlFKUUhhjtVatMc45nHMRQq4xSiXWWv9/rTX/f5RSKSVrLdZaEEJzTs45UkoxRgghc07/f/9//397b+89917fe/9//39rKVJKMUL/f/9//3//f/9//3//f3tv7z1SSlpn/38xRnNO3nsxRpRS7z05Z1prrTW9d/9//39KKVpr3nvvPd57nG/vPe89vXf/f/9/nHMxRq018D1rKdZa917vPVpr/n/ee957SineewghnHNzTowxWmuMMXtrUkpzTnNOe2/ee957/3//f3NOKSXvPb13/39rLbVW/3/ee7VW7z3WWvdeEEJaaxBC3ntzTowxc07vPZRSUkoxQo0t8DlKJTln/3//f/9//3//f/9//3//f/9//3//f/9//3//f/9//3//f/9//3//f/9//3//f/9//3//f/9//3//f/9//3//f/9//3//f/9//3//f/9//3//f/9//3//f/9//3//f/9//3//f/9//38QQkolzzkQQv9/3ncYXxhf/3+9dzpnvXd7b1prc061VpxzvXfeezlnWmveexhjOWcYY713/3+tNf9/vXcYYxhjnHPvPfdeWmt7bxhjMUbWWv9//3//f1prEEIYY713/3//f+85aynvPf9//3//f/9//3//f/9/e29SSjln/3/ee1JKUkree1JK1lrOOTlnGGMQQr13/3//f0op1lree8453nv/f3tvzjk5Z/9//397b1JK1lr/f1JKGGP3Xq01zjkYYzFGtVZrLf9/SikxRkop7z17b601914xRjln1lqUUtZaGGP/f/9/c0oqJTFCnHP/f0opEEJaazlnWmtSShln917vQXtvrTEYY+89EEIxRlJKlFIxRjFGED4yQo0xOWf/f/9//3//f/9//3//f/9//3//f/9//3//f/9//3//f/9//3//f/9//3//f/9//3//f/9//3//f/9//3//f/9//3//f/9//3//f/9//3//f/9//3//f/9//3//f/9//3//f/9//3//f5RSSiVrKXNK/3//f/9//3//f/9//3//f/9/vXeUUvde/3//f/9//3//f/9//3//f/9//3//fykl/3//f/9//3+cc601917/f/9/3nu1Vvde/3//f/9/OWfOOfA9EEKcc/9/GGMpJVJK/3//f/9//3//f/9//3+cc1JKlFIYY713tVZSShhjc04YYzFG1lq1VnRO3nv/f/9/jDExRlprrTXee1pre28xRhhj/3//f5xzc04YY/9/Ukr3XpxztVZSSlprMUbOORhj/38YY641dE7POf9/tVbONVJK/385Z845EEI5Z/9//39SSnNOzjk5Z/9/rTWMLRBCUkquNWwtnHMYY1JKnHOtNWstrTWUUlJK917WWjFGlFKuNWwtEEKcc/9//3//f/9//3//f/9//3//f/9//3//f/9//3//f/9//3//f/9//3//f/9//3//f/9//3//f/9//3//f/9//3//f/9//3//f/9//3//f/9//3//f/9//3//f/9//3//f/9//3//f/9/3nsxQu8511r/f/9//3//f/9//3//f/9//3+9d/deOWf/f/9//3//f/9//3//f/9//3//f/9/jDH/f/9//3//f5xz7z2cc/9//3/ee3NOc07/f/9//39aa+89rjGtMXtv/3//fzFGtVb/f/9//3//f/9//3//f5xzEEIpIYwx1lpaa+89jDExRpxzc06tNUol917+f/9//3+1Vkop7z2tNb13rTVzTmwtnHP/f/9/nHNSStZa/38QQtZa/3//f/9//3//f/9//3//f/9//3+cc4wx/3//f5xz33v/f/9/e2+cc/9//3//f3NO1lpSSpRS3nu1VhhjlFK9dxBC1lr/fxhjEEL/fxhj8D2VUntvtVacczlnlFI5Z1NKbC0YY/9//3//f/9//3//f/9//3//f/9//3//f/9//3//f/9//3//f/9//3//f/9//3//f/9//3//f/9//3//f/9//3//f/9//3//f/9//3//f/9//3//f/9//3//f/9//3//f/9//3//f/9//3//f/9/vnf/f/9//3//f/9//3//f/9//3//f957Wmu9d/9//3//f/9//3//f/9//3//f/9//3+9d/9//3//f/9/3nsYY/9//3//f/9/OWcYY/9//3//f/9/e298b1tr/3//f/9/vXe9d/9//3//f/9//3//f/9/3nv3XpRSlVKcc/9/Wme2Vnxv/3+ccxBCMUacc/9//3//f713lFIxRjlj3nvXWhBClVL/f/9//3/ee/deWmv/f5RSGGP/f/9//3//f/9//3//f/9//3//f1pray3/f/9//3//f/9//3//f/9//3//f/9/c07XXhhjzjlaa/9//3//f/9/Ukq1Vv9/GGNSSv9//3//f/9//3//f/9//3/ee/9/WmtzTntv/3//f/9//3//f/9//3//f/9//3//f/9//3//f/9//3//f/9//3//f/9//3//f/9//3//f/9//3//f/9//3//f/9//3//f/9//3//f/9//3//f/9//3//f/9//3//f/9//3//f/9//3//f/9//3//f/9//3//f/9//3//f/9//3//f/9//3//f/9//3//f/9//3//f/9//3//f/9//3//f/9//3//f/9//3//f/9//3//f/9//3//f957/3//f/9//3//f/9//3//f/9//3//f/9//3//f/9//3//f/9//3//f/9//3//f/9//3//f/9//3//f/9/nHO9d/9//3//f/9//3//f9573nv/f9573nvee/9//3//f/9/3nvee/9/nHPee/9//3//f/9//3//f/9//3//f/9/nHMxRv9//3//f/9//3//f/9//3//f/9//3/3Xhhj3nsQQhhj/3//f/9//3+1Vikl/3/WWu89/3//f/9//3//f/9//3//f/9//39aa+89GG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tv/3//f/9//3//f/9//3//f/9//3//f957/3//f3tvvXf/f/9//3//f713zjn/fxhjc07/f/9//3//f/9//3//f/9//3//f713UkoY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cc/9/3nu9d/9//3//f/9//3//f/9//3//f/9//397b713/3//f/9//3//f/9//3//f/9//3//f/9//3//f/9//3//f/9//3//f/9//3//f/9//3//f/9//3//f/9//3//f/9//3//f/9//3//f/9//3//f/9//3//f/9//3//f/9//3//f/9//3//f/9//39aZ1pr/385Z1pre2/ee713/3/ee713/3/ee/9//3//f957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+d1JGzznee0sp7z0xRntv1lree9Za1lr/f1prOWf/fxhjWmu9dxhjnHOcc5RSGGP/f957GGP/fxhj3nv3Xntv/3//f5xzOWdaa713/3+9d5xz/3//f7133nv/f957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7VWjTFKKRlj5xxKJc45tVZzTpxzEEJSSt57c061Vt57MUa1VhhjMUacc3RObC2uNd57914xRv9/jDF7b+891lr/f/9/915rLe891lr/f5RStVbee5xzlFKcc/de1lq9d9ZaMUacc/9/e2s5Z/9//3/ee/dae2//f5x3vXe9d5xzvXd7b5xz3nu9d957/3+cc/9//397b713/3//f/9//3//f/9//3//f/9//3//f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lnKSWNMWsplVLoHGwpzjmUUnNOWmtrLXNOvXcxRnNO3nvOOZRSUkoxRlprjTGtMSkhWmuUUhBCnHOlFDlnay3WWv9/3ntSSuccSiWUUpxzzjnOOb13GGPOOTln7z1zTvdeaykqJe89/38xRnNO/3//f7VSSynwPTpnlFIYY7VWlFJzTq01EEJ7a1JKe297bzFGvXcYY60xED5aa/9//3//fzln1lr/f/9/OWf3Xlpr1lqcb1prUkr3Xr13GGO1Vt57Wmv3XrVWvXfWWpxz3nsYY/9/nHOcc/9//3+dczln3nv/f/9/3nv/f957vXfee/9/vXf/f5xz/3//f713/3+9d/9//3//f713GGPee/9/vXecc713Wmu9d3tve2/ee/9//3//f/9//3//f/9//3//f/9//3//f/9//3//f/9//3//f/9//3//f/9//3//f/9//3//f/9//3//f/9//3//f/9//3//f/9//3//f/9//3//f/9//3//f/9//3//f/9//3//f/9/UkroHLVS7z2TUikl1lYYY5RSlFIZZyklc069dzFGtVa9d601lFIQQjFGOGdrMdZaKSH3XnNOUko5Z6UUGGOMMdZa/3+9d1JKKiUyQvdae2+MMc45e28YY845WmutNRhjMUaNLc4xBx3+exBCc07/f713zjlrKe85c05SSrVWc05SSjFCCCGuNThjzjk5Zzlnzjm9d601KSEqIfA9/3//f957tVYxRv9//3/WWjFG914QQlprMUYpJWstOWcQQkope29TSowtayn3Wmst9173Xmst3nu1Vhhj/397bxBCrTXWWv9/e28xRtZaOWdSSpxz/3+tNfderTW9d1pray3ee601e2//f/9/OWeNMXNKOWfWWpRS1lrvPfde1loxRpxz/3//f/9//3//f/9//3//f/9//3//f/9//3//f/9//3//f/9//3//f/9//3//f/9//3//f/9//3//f/9//3//f/9//3//f/9//3//f/9//3//f/9//3//f/9//3//f/9//3//f/9//3/OOUspvXfWWrVWSin/f713tVZzTvde6BxzTpxzMUaUUr13rTWUUq01lFJzTu89e2+tNdZalFJSSpRSphSUUmst917/f713EEKtNZxz3nv3Xiolay05Z9Zazjn3XowxGGOtNbVSOmeEEL13EEK0Uv9/3nuUUvdelE4xRlJKc04QQrVWMEIxRhhjnHPOOTlnGGMQQr13CCEyRhA+KiX/f/9/3nuUUlJK/3//f7VWMUaUUu89917OOa0xSilzTu89xhg5Z885jC1KJRhf5hzWWjFGay3ee5RS1lree5RSKiUIHTFC3ns5Z2stUkrWWs45Wmvee8YYlFLnHL13MUaEEJxzxhg5Z/9/3nuUUugcjC1zTnNOzjkxRgghMUIQQs45Wmv/f/9//3//f/9//3//f/9//3//f/9//3//f/9//3//f/9//3//f/9//3//f/9//3//f/9//3//f/9//3//f/9//3//f/9//3//f/9//3//f/9//3//f/9//3//f/9//3//f/9//3//f2st7z3/f957lFJKKd57vXdzTu89lFJKJXROnHMQQrVWvXfvPTFGjDHWWhBCEELee+89GGOUUpRSEEIpIRBCay3WWv9/vXcxRs45/3//f9ZaSimMMRhf917OObVWjDE5Z0ope2//f+cc1loxRtVW/3//f957vXfWWu89c04QQhBCGGNSStZa/3/ee+89OWcYYzFGe29KKXtvlFIIIf9//3/ee7VWUkr/f957lFIQQrVWMUbWWhBCOWfOORBC915KKfde7z10ThhjvXcIIfdejDG1Vt57c061VpxzEEKtMTFCzzl7bxhjay1zThhjzjlaa1pr5xxzTikl3nvOOaUU3nvGGHtv/3+9d1JKrjWNMXNOUkrOOVJKbC2uNc457z2cc/9//3//f/9//3//f/9//3//f/9//3//f/9//3//f/9//3//f/9//3//f/9//3//f/9//3//f/9//3//f/9//3//f/9//3//f/9//3//f/9//3//f/9//3//f/9//3//f/9//3//f/9/ay3vPf9//3+1VgghEEKUUlJKrTURQksllFJ7b+89c069d845aykpIRhj7z0xRr13EEL3XlJKtVbOOQkhzjlKKbZa/3+9dxBCzjn/f/9/c05rLWst1lq1Vu897z2sNRhjay17c/9/KSW1VlJGckr3Xv9//3/ee9ZaEEIxRmst7z1aaxBC1lr/f957zjk5ZxhjMUbWWmstnHNaawghvXf/f957tVZzTv9/3nuUUhBCc05SSpRSMUacc5RSzjk5Z2st915rLfde3nv/f+ccGGPGGL13vXdSSrVWe2+MMTFGGGMxRhhj1loJITFGWmutNRBCzjXnGLVWSinee0opxhi9d8YYWmv/f5xzEUYQQlJKMUaUUlJKnHNzTu89rTUQQntv/3//f/9//3//f/9//3//f/9//3//f/9//3//f/9//3//f/9//3//f/9//3//f/9//3//f/9//3//f/9//3//f/9//3//f/9//3//f/9//3//f/9//3//f/9//3//f/9//3//f/9//38pJVJK/3//fzFGCCEJITFGUkpSSq41zzlzTpxzEEK1Vr13zjnnHCkhGGMQQjFG3nsQQvdeMUb3XqYUMUZrLYwx1lr/f713MUYJITJGWmtSSowxjDGUUtZaay0JITFGOWdKKb13/39KKdZaUkoqJWspvXf/fzln7z0xRq456CBSSpxzMkrWWv9/3nsQQtZalVYxRvdazjnee713CCF7b/9/3nuUUkopc0q9d7VWrTUxRpRSc05SRv9/917OORhjjDH3XowxlFL/f/9/xhiUUsYY/3+9dxBC9145Z601OWd7b1JKGGO1Uikl7z2cc841SiUqJa01GGNrLb13KSGlFL13xhhaa/9/vXfOOY0xEEJSSr13vXedc1NKrTW1Vlpr/3//f/9//3//f/9//3//f/9//3//f/9//3//f/9//3//f/9//3//f/9//3//f/9//3//f/9//3//f/9//3//f/9//3//f/9//3//f/9//3//f/9//3//f/9//3//f/9//3//f/9//3//f0opMUb/f/9/MUboHCkhc05SShBCay1SSnNOe28QQrVWnHOtNUol6BzWWq01Ukq9d845914xRrVWhBC1VkopSinWWv9/vXcxRugcaym1Vu89rTWMMZRSlFJLJQgd8D0YYyklnHP/f+ccGGMxRq4xKiUYY5xzzjmMMbVWjDEJJXRSnHPPOWspc0paa601aykqJc45lFLOOb13/38pJZxz/3/ee1JKCB2MLRhjlFIIIa0xGGMxRnNO/3+1Vq01OWdrLRhjay10Tr13/3/mHIwxSin/f713EELWWjlnrTW9d713c06UUpRSrTUQQlpr7z0qIUol7z1aayklOWfGGMYYvXfnHDln/3+9dzFGKiGMLTFG/3//f9ZaSiXOOVpr/3//f/9//3//f/9//3//f/9//3//f/9//3//f/9//3//f/9//3//f/9//3//f/9//3//f/9//3//f/9//3//f/9//3//f/9//3//f/9//3//f/9//3//f/9//3//f/9//3//f/9//3//f/9/ay0QQv9//39zTmwpzjUYY1JKMUaMMbVWEEKcczFG1lq9d+89ED6MMZRO7z1zTt57zjn3XjFGtValFPdeCCFLKfde/3+9dzJGCB3ONdZa7z0QQhBClFK1Vq01jTFKJfdeKSW9d/9/CCEYY+89UkbOOVJKOWfnHBBCWmutNWstOWd8c+856BgQPhljzjkqISoh8D21Vs453nu9dwghe2//f957c06tNTJGc06VUggdzjUYYzFGMUb/f3NOrTU5Z4wx916MMUspSiXeewgh6By1Vv9/vXfvPfdeOWfOOZxz3nuUUrVWUkpSSlJKWmsyRvhe8D1zTlpray33XggdxhTee8YYWmv/f/9/GGNKJSolUkr/f957UkopJXNO3nv/f/9//3//f/9//3//f/9//3//f/9//3//f/9//3//f/9//3//f/9//3//f/9//3//f/9//3//f/9//3//f/9//3//f/9//3//f/9//3//f/9//3//f/9//3//f/9//3//f/9//3//f/9//3+MMYwx/3//f1JK7z3/f713EUIJIc851lpSSntvMUa1Vr13rTVSSu89c07OOXNO3nsQQvdeUkquNSkhOWcJISol+F7/f5xz7z2tNVprnHPvPZRSEEJSTlJK7z22VowxtVYpJZxz/38pJTln7z3WWrVWrTW1VkopWmtaZ2spKSVzTr138D2NLdZWe2uuNRA+jS0QPlJKEEK+d9575xxaa/9/3ntzTlJK914xRtZWzjXvPZRSEEJzTv9/tVatNTlnay33XmspbCnnHN57KSUJIVpr/3+cc845915aa+89vXe9d5RSc04xRpRSUkoYYzFG917wPfdenHNrLVNKjTEIHb13xhh7b/9//3//f3tvUkoRQv9/WmutNfA9fG//f/9//3//f/9//3//f/9//3//f/9//3//f/9//3//f/9//3//f/9//3//f/9//3//f/9//3//f/9//3//f/9//3//f/9//3//f/9//3//f/9//3//f/9//3//f/9//3//f/9//3//f/9//3//f2stay2cc1prEELOOb13nHPOOSkhEEK1VlJKWmvvPbVWe2/OOXNOzjmUUs45c07eexBCGGOUUiohrjG9d2wtbS06Z/9/nHMQQu89/397bzFG1lpSSnNOUkrOOTlnjDHWWiklnHP/fwghOWcxRvde917OOXNOMUb/fxhjrTWMMTFGnHMQQpRS/3+cc+89WmfWWhBGlFKNMb13vXcIIXtv/3/ee7VWMUYYY8451lpSSpRSMkYxRnNO/3+1VhBCOWetNRhjjDGtMe85/3sIISkhOWf/f7137z0YYzlnrTV7b957lFJzTjFG1lpSShhjUkrWWq01Wmt7b601zzmUUgghvXelFJxz/3//fxhnlFIQQlJK/39aa+89EEKUUpxz/3//f/9//3//f/9//3//f/9//3//f/9//3//f/9//3//f/9//3//f/9//3//f/9//3//f/9//3//f/9//3//f/9//3//f/9//3//f/9//3//f/9//3//f/9//3//f/9//3//f/9//3//f/9/D0IJIWwtaymUUscYbC0QQs45KSFyTjFG7z0xQo0taylSSq01ay0pIbVWrTWUUt577z0YY7VWxxiVUt57zjlKJVpr/3+9dxBC7z29dxhjEEI5Z1JKMUbOOe899l6MMfdeKSX3Xt57hBC9d8451lpzTu89UkrWWv9/GGPOOe89zjlaazFG917/f713MUZ7b7VWUko5Z4wxnHP3XsYYvXf/f957lFKUUtZazjmUUnNOlFJSSnNOlFLee5RSrTUYY0op1lpKKbVW/3//f8cYjC2tNf9/vXcQQtZaOWeMMTlnnHNzThBClFI5ZzFG916UUnNOay1aa1tray0IITlnxhicc8YYnHP/f713UkopIY0xc07/f3tvEEJKKa01OWf/f/9//3//f/9//3//f/9//3//f/9//3//f/9//3//f/9//3//f/9//3//f/9//3//f/9//3//f/9//3//f/9//3//f/9//3//f/9//3//f/9//3//f/9//3//f/9//3//f/9//3//f/9//39zTioljTFrKXNOCCEpIc45zjlrLdZaMUbOOc85SyUJIRA+zjnoHCkh1lqtNVJK3nvOOTlnc07HGPde/3/vPSklWmv/f713EEIJITFGMUYQQlprlFIQQs45ay2tNWste28QQhBCc07nHN57jDHPOa01c05zTlJKOWdSSs45UkoQQrVWEEJzTpxznHMQQlprlFIxRlprKSU5ZzFGSin/f/9/3nuUUlJGlFKtNbVWc061VlJKtVZSSr137z0QQntvjDEYY2sttVb/f957hBBzTgch/3+9d601GGM5Z6019l57bzFGEEIxRlprEEL3XvdezzkpIZxzWmsIIQghnHPGGL13xhh7b/9/3nuUUgkhjDEYY/9//39zTkolMUK9d/9//3//f/9//3//f/9//3//f/9//3//f/9//3//f/9//3//f/9//3//f/9//3//f/9//3//f/9//3//f/9//3//f/9//3//f/9//3//f/9//3//f/9//3//f/9//3//f/9//3//f/9//3//fzlnbC2NLWwtlFJsKY0tEEJSSu89e29zUu897zmuMUslMUbwPWspjTFaa4wxUkree601GGOUUucce2/ee1JKKSVaa/9/vXcxQioljC2tNRBCnHP3XhBCrTVKKUsp8D2cc9ZaaykqJa41/39rLUslSil7b9ZaCSHPOXNOzjm1VjFGUkatNSkh7z05Z845WmtSSlJKvXcIIc85SiXvPf9//3/eezFGrTGtNTJGc07ONc85lFL3XhBClFKtMXNOnHNrLRhjSilTShhjvXdjDBhjxhi9d/derTW1VhhjzjkxRpRSDz4QQhBCe28xRpRSOWeNMWwtfG9aawghSyl8b8YYnHPGGL13/3//f3tv7z1TSr13/3//fxhj7z3XWt57/3//f/9//3//f/9//3//f/9//3//f/9//3//f/9//3//f/9//3//f/9//3//f/9//3//f/9//3//f/9//3//f/9//3//f/9//3//f/9//3//f/9//3//f/9//3//f/9//3//f/9//3//f/9//3+1VhE+11p7axhfGWNaaxhjGGO9dzlntVYZY7ZStVIYYxhftVJba/9/UkrWWv9/lFJ7a/de7z3ee/9/GGMxRpxz/3/ee/de7zkxQhBClFLee1prUkpSShA+MkL4Xv9/WmvvOWwtGWP/fzFGzjUxRv9/e29KKe89GGNSRhhjc07vPfA9SiUQPjlnEEI5Z9ZalFLee601jC1LKbVW/3//f957UkprKa411lpzTkslrjUYY5xzEUJsKUsp916cc2stGGNrLUslCB05Z4UQOWcIIZRSKSVKJY0xEEIxRkolrTHvPTFG7j2cc1JKtVY5Z40xjC29c1prSinPOZxzxhi9d8YYvXf/f/9//3//f/9//3//f/9//3//f/9//3//f/9//3//f/9//3//f/9//3//f/9//3//f/9//3//f/9//3//f/9//3//f/9//3//f/9//3//f/9//3//f/9//3//f/9//3//f/9//3//f/9//3//f/9//3//f/9//3//f/9//3//f/9//3//f957e2+9d/9//3v/f/9/3nu9d/9/3nvee/97/3ved/9/33v/e/9//397b957/3+9c957vXecc/9//3/ee5xz/3//f/9/3nucb1prWmt7b/9/3nucc3tve2t7a953/3//f/dalE69d/9/e285Y3tr/3+9d7ZW11q9dzlnvXM5Z/de91p0TvdevXe1VpxzWms5Z957GGMyRnNKvXf/f/9//3/WWnNOlFKcc/daMUJ0Tr1333v3Wq41Ukacb957zjlaa845rjFKJVpr5xxaa401zjkqJWwpSikxQpRSKiVLKXNKMUbvPZxzc05SSjlnay3ONZxzWmvnHBBCnHPGGJxzxhh7b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/f/9//3//f/9//3//f/9//3//f/9//3+9d9Zae2//f/9//3//f/9//3//f/9/3nv/f/9//3//f/9//3//f/9//3/ee/97/3//f713GGOcb/9//385Z957Wmv3WvhevXe1Vr13GGOVUnROdE5SSvdenHNzTpROWmvWWpRS3nsYY7VWe28xRpRS3nucc4wx916ccyolvXcpJd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xz7z1zTv9//3//f/9//3//f/9//3//f/9//3//f/9//3//f/9//3//f/9//3//f/9//3//f/9//3//f/9//3//f/9//3//f/9//3//f/9//3//f/9//3//f/9/3nv/f7133nv/f/9/vXf/f7VWOWfee/9/Wmvee713GGO9d601vX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SShBCe2//f/9//3//f/9//3//f/9//3//f/9//3//f/9//3//f/9//3//f/9//3//f/9//3//f/9//3//f/9//3//f/9//3//f/9//3//f/9//3//f/9//3//f/9//3//f/9//3//f/9/EEIxRt57/3//f/9//3//f713KSW1V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lnc06cc/9//3//f/9//3//f/9//3//f/9//3//f/9//3//f/9//3//f/9//3//f/9//3//f/9//3//f/9//3//f/9//3//f/9//3//f/9//3//f/9//3//f/9//3//f/9//3//f/9//39SSkope2//f/9//3//f/9/vXetNYw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u9d957/3//f/9//3//f/9//3//f/9//3//f/9//3//f/9//3//f/9//3//f/9//3//f/9//3//f/9//3//f/9//3//f/9//3//f/9//3//f/9//3//f/9//3//f/9//3//f/9//3//f5xzjDF7b/9//3//f/9//3//f/deSin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YY713/3//f/9//3//f/9/vXdSS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713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TAAAAGQAAAAAAAAAAAAAAGEAAAA8AAAAAAAAAAAAAABiAAAAPQAAACkAqgAAAAAAAAAAAAAAgD8AAAAAAAAAAAAAgD8AAAAAAAAAAAAAAAAAAAAAAAAAAAAAAAAAAAAAAAAAACIAAAAMAAAA/////0YAAAAcAAAAEAAAAEVNRisCQAAADAAAAAAAAAAOAAAAFAAAAAAAAAAQAAAAFAAAAA==</SignatureImage>
          <SignatureComments/>
          <WindowsVersion>6.1</WindowsVersion>
          <OfficeVersion>12.0</OfficeVersion>
          <ApplicationVersion>12.0</ApplicationVersion>
          <Monitors>1</Monitors>
          <HorizontalResolution>1680</HorizontalResolution>
          <VerticalResolution>1050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2</SignatureType>
        </SignatureInfoV1>
      </SignatureProperty>
    </SignatureProperties>
  </Object>
  <Object Id="idValidSigLnImg">AQAAAGwAAAAAAAAAAAAAAP8AAAB/AAAAAAAAAAAAAABNIwAAnxEAACBFTUYAAAEAVM4AAJUAAAAGAAAAAAAAAAAAAAAAAAAAkAYAABoEAABRAgAAcgEAAAAAAAAAAAAAAAAAABoLCQDwpgUACgAAABAAAAAAAAAAAAAAACcAAAAYAAAAAQAAAAAAAAD///8AAAAAACUAAAAMAAAAAQAAAEwAAABkAAAAAAAAAAAAAAD/AAAAfwAAAAAAAAAAAAAAAAEAAIAAAAAhAPAAAAAAAAAAAAAAAIA/AAAAAAAAAAAAAIA/AAAAAAAAAAAAAAAAAAAAAAAAAAAAAAAAAAAAAAAAAAAlAAAADAAAAAAAAIAKAAAAEAAAAAAAAAAAAAAAJwAAABgAAAACAAAAAAAAAPDw8AAAAAAAJQAAAAwAAAACAAAATAAAAGQAAAAAAAAAAAAAAP8AAAB/AAAAAAAAAAAAAAAAAQAAgAAAACEA8AAAAAAAAAAAAAAAgD8AAAAAAAAAAAAAgD8AAAAAAAAAAAAAAAAAAAAAAAAAAAAAAAAAAAAAAAAAACUAAAAMAAAAAAAAgCUAAAAMAAAAAgAAAEwAAABkAAAAAAAAAAAAAAD/AAAAfwAAAAAAAAAAAAAAAAEAAIAAAAAhAPAAAAAAAAAAAAAAAIA/AAAAAAAAAAAAAIA/AAAAAAAAAAAAAAAAAAAAAAAAAAAAAAAAAAAAAAAAAAAlAAAADAAAAAAAAIAlAAAADAAAAAIAAABMAAAAZAAAAAAAAAAAAAAA/wAAAH8AAAAAAAAAAAAAAAABAACAAAAAIQDwAAAAAAAAAAAAAACAPwAAAAAAAAAAAACAPwAAAAAAAAAAAAAAAAAAAAAAAAAAAAAAAAAAAAAAAAAAJQAAAAwAAAAAAACAJQAAAAwAAAACAAAATAAAAGQAAAAAAAAAAAAAAP8AAAB/AAAAAAAAAAAAAAAAAQAAgAAAACEA8AAAAAAAAAAAAAAAgD8AAAAAAAAAAAAAgD8AAAAAAAAAAAAAAAAAAAAAAAAAAAAAAAAAAAAAAAAAACUAAAAMAAAAAAAAgCcAAAAYAAAAAwAAAAAAAAD///8CAAAAACUAAAAMAAAAAwAAAEwAAABkAAAAAAAAAAAAAAD/AAAAfwAAAAAAAAAAAAAAAAEAAIAAAAAhAPAAAAAAAAAAAAAAAIA/AAAAAAAAAAAAAIA/AAAAAAAAAAAAAAAAAAAAAAAAAAAAAAAAAAAAAAAAAAAlAAAADAAAAAAAAIAoAAAADAAAAAMAAAAnAAAAGAAAAAMAAAAAAAAA////AgAAAAAlAAAADAAAAAMAAABMAAAAZAAAAAAAAAAAAAAA/wAAAH8AAAAAAAAAAAAAAAABAACAAAAAIQDwAAAAAAAAAAAAAACAPwAAAAAAAAAAAACAPwAAAAAAAAAAAAAAAAAAAAAAAAAAAAAAAAAAAAAAAAAAJQAAAAwAAAAAAACAKAAAAAwAAAADAAAAJwAAABgAAAADAAAAAAAAAP///wIAAAAAJQAAAAwAAAADAAAATAAAAGQAAAAAAAAAAwAAAP8AAAASAAAAAAAAAAMAAAAAAQAAEAAAACEA8AAAAAAAAAAAAAAAgD8AAAAAAAAAAAAAgD8AAAAAAAAAAAAAAAAAAAAAAAAAAAAAAAAAAAAAAAAAACUAAAAMAAAAAAAAgCgAAAAMAAAAAwAAACcAAAAYAAAAAwAAAAAAAAD///8CAAAAACUAAAAMAAAAAwAAAEwAAABkAAAAwwAAAAQAAAD2AAAAEAAAAMMAAAAEAAAANAAAAA0AAAAhAPAAAAAAAAAAAAAAAIA/AAAAAAAAAAAAAIA/AAAAAAAAAAAAAAAAAAAAAAAAAAAAAAAAAAAAAAAAAAAlAAAADAAAAAAAAIAoAAAADAAAAAMAAABSAAAAcAEAAAMAAAD1////AAAAAAAAAAAAAAAAkAEAAAAAAAEAAAAAdABhAGgAbwBtAGEAAAAAAAAAAAAAAAAAAAAAAAAAAAAAAAAAAAAAAAAAAAAAAAAAAAAAAAAAAAAAAAAAAAAAAAAASHUwc0h1zwwBLjsAAACA1TQA9tc8agAAAADPDAEu7gAAAKDl0wIG2Dxq/yIA4X/kAMApAAAAAAAAAN8BACAAAAAgOACKATzVNABg1TQAzwwBLlNlZ29lIFVJAFc7algAAAAAAAAAEVc7ahIAAACg5dMCnNU0AFNlZ29lIFVJAAA0ABIAAADuAAAAoOXTAlRRO2ruAAAAAQAAAAAAAACc1TQAXtQ8ahDWNADuAAAAAQAAAAAAAAC01TQAXtQ8agAANADuAAAAjNc0AAEAAAAg1jQABNY0AIa9c3UBAAAAQQAAAAwDAAAAAAAAAgAAAEAFQAAAAAAAAQAACMwMAcxkdgAIAAAAACUAAAAMAAAAAwAAABgAAAAMAAAAAAAAAhIAAAAMAAAAAQAAAB4AAAAYAAAAwwAAAAQAAAD3AAAAEQAAAFQAAACEAAAAxAAAAAQAAAD1AAAAEAAAAAEAAADDMA1Cz/MMQsQAAAAEAAAACQAAAEwAAAAAAAAAAAAAAAAAAAD//////////2AAAAAxADcALgAyAC4AMgAwADEANAAAAAYAAAAGAAAABAAAAAYAAAAEAAAABgAAAAYAAAAGAAAABgAAAEsAAAAQAAAAAAAAAAUAAAAlAAAADAAAAA0AAIAnAAAAGAAAAAQAAAAAAAAAAAAAAgAAAAAlAAAADAAAAAQAAABMAAAAZAAAAAAAAAAAAAAA//////////8AAAAAFgAAAAAAAABFAAAAIQDwAAAAAAAAAAAAAACAPwAAAAAAAAAAAACAPwAAAAAAAAAAAAAAAAAAAAAAAAAAAAAAAAAAAAAAAAAAJQAAAAwAAAAAAACAJQAAAAwAAAAEAAAATAAAAGQAAAAAAAAAAAAAAP//////////AAAAABYAAAAAAQAAAAAAACEA8AAAAAAAAAAAAAAAgD8AAAAAAAAAAAAAgD8AAAAAAAAAAAAAAAAAAAAAAAAAAAAAAAAAAAAAAAAAACUAAAAMAAAAAAAAgCUAAAAMAAAABAAAAEwAAABkAAAAAAAAAAAAAAD//////////wABAAAWAAAAAAAAAEUAAAAhAPAAAAAAAAAAAAAAAIA/AAAAAAAAAAAAAIA/AAAAAAAAAAAAAAAAAAAAAAAAAAAAAAAAAAAAAAAAAAAlAAAADAAAAAAAAIAlAAAADAAAAAQAAABMAAAAZAAAAAAAAABbAAAA/wAAAFwAAAAAAAAAWwAAAAABAAACAAAAIQDwAAAAAAAAAAAAAACAPwAAAAAAAAAAAACAPwAAAAAAAAAAAAAAAAAAAAAAAAAAAAAAAAAAAAAAAAAAJQAAAAwAAAAAAACAKAAAAAwAAAAEAAAAJwAAABgAAAAEAAAAAAAAAP///wIAAAAAJQAAAAwAAAAEAAAATAAAAGQAAAAAAAAAFgAAAP8AAABaAAAAAAAAABYAAAAAAQAARQAAACEA8AAAAAAAAAAAAAAAgD8AAAAAAAAAAAAAgD8AAAAAAAAAAAAAAAAAAAAAAAAAAAAAAAAAAAAAAAAAACUAAAAMAAAAAAAAgCgAAAAMAAAABAAAACcAAAAYAAAABAAAAAAAAAD///8CAAAAACUAAAAMAAAABAAAAEwAAABkAAAACQAAADcAAAAfAAAAWgAAAAkAAAA3AAAAFwAAACQAAAAhAPAAAAAAAAAAAAAAAIA/AAAAAAAAAAAAAIA/AAAAAAAAAAAAAAAAAAAAAAAAAAAAAAAAAAAAAAAAAAAlAAAADAAAAAAAAIAoAAAADAAAAAQAAABSAAAAcAEAAAQAAADg////AAAAAAAAAAAAAAAAkAEAAAAAAAEAAAAAYQByAGkAYQBsAAAAAAAAAAAAAAAAAAAAAAAAAAAAAAAAAAAAAAAAAAAAAAAAAAAAAAAAAAAAAAAAAAAAAAAAAAAAeAQAYOUCAAAEAAAABAAAAAAAAAAAAFMAaQBnAG4AYQB0AHUAcgBlAEwAaQBuAGUAAACSpTxqkKQ8apD/0wIE83JqIFErawD55AIAAAQAfN80AAUyQ2qwROED4DA8aiIyQ2psyuOjEOA0AAEABAAAAAQAgHw5AN4GAAAAAAQAAAA0AFs6RWoAVDECAPnkAhDgNAAQ4DQAAQAEAAAABADg3zQAAAAAAP////+k3zQA4N80AOAwPGqDO0Vq8MrjowAANACwROEDQKbgAwAAAAAwAAAA9N80AAAAAADyWTtqAAAAAIAEEQAAAAAAUP/TAtjfNAB2WDtq9KbgA5PgNABkdgAIAAAAACUAAAAMAAAABAAAABgAAAAMAAAAAAAAAhIAAAAMAAAAAQAAABYAAAAMAAAACAAAAFQAAABUAAAACgAAADcAAAAeAAAAWgAAAAEAAADDMA1Cz/MMQgoAAABbAAAAAQAAAEwAAAAEAAAACQAAADcAAAAgAAAAWwAAAFAAAABYAAAAFQAAABYAAAAMAAAAAAAAACUAAAAMAAAADQAAgCcAAAAYAAAABQAAAAAAAAD///8CAAAAACUAAAAMAAAABQAAAEwAAABkAAAAKQAAABkAAAD2AAAAWgAAACkAAAAZAAAAzgAAAEIAAAAhAPAAAAAAAAAAAAAAAIA/AAAAAAAAAAAAAIA/AAAAAAAAAAAAAAAAAAAAAAAAAAAAAAAAAAAAAAAAAAAlAAAADAAAAAAAAIAoAAAADAAAAAUAAAAnAAAAGAAAAAUAAAAAAAAA////AgAAAAAlAAAADAAAAAUAAABMAAAAZAAAACkAAAAZAAAA9gAAAFcAAAApAAAAGQAAAM4AAAA/AAAAIQDwAAAAAAAAAAAAAACAPwAAAAAAAAAAAACAPwAAAAAAAAAAAAAAAAAAAAAAAAAAAAAAAAAAAAAAAAAAJQAAAAwAAAAAAACAKAAAAAwAAAAFAAAAJwAAABgAAAAFAAAAAAAAAP///wIAAAAAJQAAAAwAAAAFAAAATAAAAGQAAAApAAAAGQAAAPYAAABXAAAAKQAAABkAAADOAAAAPwAAACEA8AAAAAAAAAAAAAAAgD8AAAAAAAAAAAAAgD8AAAAAAAAAAAAAAAAAAAAAAAAAAAAAAAAAAAAAAAAAACUAAAAMAAAAAAAAgCgAAAAMAAAABQAAACEAAAAIAAAAYgAAAAwAAAAB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Oogj8AAAAAAAAAAPwHgD8AACRCAADQQSQAAAAkAAAAA6iCPwAAAAAAAAAA/AeAPwAAJEIAANBBBAAAAHMAAAAMAAAAAAAAAA0AAAAQAAAAKQAAABoAAABSAAAAcAEAAAUAAAAQAAAABwAAAAAAAAAAAAAAvAIAAAAAAO4HAgIiUwB5AHMAdABlAG0AAAAAAAAAAAAALL99+/b//wAAAAAAAAAAAAAAAAAAAAAAAAAAAAAAACCN+waA+P//SpcAAAAAAAAAAAD/AAAAAAAAAAABAAAAAAAAAFjXdwYAAAAAtgwhaiIAigEIAwAArIQvAgAAAAAAAAAAAAAAAPZf8HbVX/B2ZQIAAJCYaQQAAC8CsAtqBEgZZgSUAxcAzKQ0AExuSHUAs5sAAAAAAIICAAACAAAAAAAAANikNADTYUh1AABPdXAKdQAUpTQA9G5IdcBuSHUe3OajlAMXAHSlNAABAAAAAQAAAAAAAADkpDQAdKU0AJyrNABVAUp1whea1gAA///Abkh1jBbFcZQDFwCCAgAAAgAAAAAAAACUAxcAggIAAEC1TwRYpTQA5ds8apAcQACUAxcAbKU0AFIr8XZkdgAIAAAAACUAAAAMAAAABQAAAEYAAAAoAAAAHAAAAEdESUMCAAAAAAAAAAAAAABiAAAAPQAAAAAAAAAhAAAACAAAAGIAAAAMAAAAAQAAABUAAAAMAAAABAAAABUAAAAMAAAABAAAAFEAAADAuQAAKQAAABoAAACLAAAAVQAAAAAAAAAAAAAAAAAAAAAAAADDAAAAeQAAAFAAAAAoAAAAeAAAAEi5AAAAAAAAIADMAGEAAAA8AAAAKAAAAMMAAAB5AAAAAQAQAAAAAAAAAAAAAAAAAAAAAAAAAAAAAAA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n3Nea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9Wj1CX2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+f5xSWiXeW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fE6bLTxG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n+cTlxCXEYd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7xS3lKcTv5a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3lq9Ul5nvVKfb/9//3//f/9//3//f/9//3//f/9//3//f55zvVL+W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eWr5S33eeUv5a/3//f/9//3//f/9//3//f/9//3//f957e0q8MT1CfkreWp9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1anU7fe71Snk6/d/9//3//f/9//3//f/9//3//f/9/n3PaNb9SPmO+Uhw+3lb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F6dTp9z33d9Tn9v/3//f/9//3//f/9//3//f/9//38dZ9w5/3//f/9/X2tdSr5Wv3f/f55z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389Y3xKf2//f91aPmP/f/9//3//f/9//3//f/9//3//fx5juzX/f/9//3//f15rXEb+Xt1a2zn7Of5av3P/f/9//3//f/9/33v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11nfUpfZ/9/fW+eTn9v/3//f/9//3//f/9//3//f/9/HmP8Of9//3//f/9//38dXxs++zn7NRw6my2eTr9z/3//f/9/fm/eVp9z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nnNcRh5j/3/fez1CP2P/f/9//3//f/9//3//f/9//38+Z/s9/3//f/9//3//f753fEr7OV9r3nscW/s53lbfe/9//38aPts1HEJfa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fd31K3lb/f/9/nVLeVt97/3//f/9//3//f/9//3//f35vPULfe/9//3//f/9//3/cWhw+PmP/f/9//Vo9Ql9r/3//f/o53lo7Ql5K33v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nU6eUr93/389Z31Kn3P/f/9//3//f/9//3//f/9/v3c8Rp9v/3//f/9//3//f/5e2zFdSp5v/3/ed51OPUafc/9/OkL+Yr5zXEYfY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eVp1O33f/f/9/fU5fa/9//3//f/9//3//f/9//3+/d31OPmP/f/9//3//f/9//l5dRhs+/l7fe/9/nnN8St5a33ubUv9e/3+eb15Kn3P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1afUp/b/9//38+Y95a33v/f/9//3//f/9//3//f997m1KfUv9//3//f/9//38eX71SvVJ8Sp9z/3//f31vnU4fYx1jnVb/f/9/3lp9Tv97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XWd8Sn9v/3//f55v31a/d/9//3//f/9//3//f/9/33v8Xh0+/3//f/9//3//f/5a31Z+a31KHmP/f/9//38+Y79SPWd+Tv9//3+ec35OX2v/f/9//3//f/9//3//f/9//3//f/9//3//f/97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399a1xGPmP/f/9/33eeTp9z/3//f/9//3//f/9//3//f11n+zl/a/9//3//f/9/PmO9Up9z3Vq+Vp9z/3//f/97/lo+Y1xG/3//f/9/Xme+Vt97/3/fe39vv3f/f/9//3//f/9//3//f/9/v3ffd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997XEYeY/9//3//f95S/lr/f/9//3//f/9//3//f/9/v3P8Pf5a/3//f/9//39eZ95an3O+c11GP2f/f/9//3++c55SHULfd/9//3//f51OH2f/f35vPEKdUr93/3//f/9//3//f/9//3+ec39r/3v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t8Sv1a/3//f/9/PV9+St97/3//f/9//3//f/9//3+/d1xKXUr/f/9//3//f35rvlafb/57nU7+Wv9//3//f/5/vlb8OV9r/3//f/9/Pmd9Tv9/PWMbPhtC/l7/f/9//3//f/9//3//f75zHV/fe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5xO/l7/e/9//3+/c11Gv3f/f/9//3//f/9//3//f/9//F4bPp5z/3//f/9/nnOdUh5j/39+a95Wv3f/f/9//3+/c51On07/f/9//3/fez5jPmdeZ51O/Vo8Rn9r/3//f/9//3//f/9/3nfdWr93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3VbeVt97/3//f957fU5+b/9//3//f/9//3//f/9//39+bxo+Xmf/f/9//3//f5xS3lrfe/9/vFKfb/9//3//f/9/XWf+OZ9z/3//f/9/nm/eWj5nnlJ9a3xKvlL/f/9//3//f/9//3/fe3tKn2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39eZ75Wf2//f/9//3/cVl9n/3//f/9//3//f/9//3//f753vFL9Xv9//3//f/9//l6eUt97/3/eVl9n/3//f/9//3//f9w1v1b/f/9//3/fd95WH1ueTr9zXWe9Un9v/3//f/9//3//f/9/nFI/Y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75zXUY/Y/9//3//f11nnVL/f/9//3//f/9//3//f/9//388Z91a/3//f/9//39dZ11KPmf/fz1f/l6/e/9//3//f/9/nE4cPv9//3//f/97X2OeSj5CX2f/fx5f3lrfe/9//3//f/9//3+8Vt9a33v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33t+Th9f/3//f/9/vnf9PX9r/3//f/9//3//f/9//3//f35zu1Lfd/9//3//f997XEb+Wv9/fmueUr93/3//f/9//3+ecxw+n2//f/9//3+/c99S/TneVv9/v3PeVl9r/3//f/9//3//f/1enk7fe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1xG3lbfe/9//3//fzxCn1L+f/9//3//f/9//3//f/9/nnO9Uj5j/3//f/9//n+9Vp1Ov3dea55On3P/f/9//3//f/9/3Va/Uv9//3//f/9/X2f9OTxC/3//f59vHV+ec/9//3//f/9/PF+eTr93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fEqcTt97/3//f/9/PV8eQv9//3//f/9//3//f/9//3//fx1jnU6/c/9//3//f51vXUo+Z59zPEJ/b/9//3//f/9//389Y/05f2//f/9//3+/czw+PULfe/9//3t/Z39r/3//f/9//39cZ31K33f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+bTjxGn3P/f/9//3+/dxw6n3P/f/9//3//f/9//3//f/9/v3f9Xl9r/3//f/9//3+8Up5SXms8Qj5n/3//f/9//3//f75zXka+Uv9//3//f997vVL7OZ9v/3//f39vH19/b/9//3//fztnXEq+d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95a3Tl/b/9//3//f/9/XEYfY/9//3//f/9//3//f/9//3//f/9//3v/f/9//3//f31rXUZdRj1Cn3P/f/9//3//f/9//399Sn9Kv3P/f/9//389Zxw+/lr/f/9//38eX/9ev3f/f/9/XGc8Rr93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HV/8OV5n/3//f/9//3/8Wj5G/3//f/9//3//f/9//3//f/9//3//f/9//3//f/9/33ufb1xCnVK/d/9//3//f/9//3//f71Wvk6+Vv9//3//f993nE59St97/3//f75z3lofY793/38bY11Kv3f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+ec1xKf2//f/9//3//f553/T3/f/9//3//f/9//3//f/9//3//f/9//3//f/9//3//f/9/n3Pfd/9//3//f/9//3//f/9/HWPeUl1Kf2v/f/9//39eZ11Gn3P/f/9//39/b31K/lqec/taXUrfe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9973lpfZ/9//3//f/9//3/cOb9z/3//f/9//3//f/9//3//f/9//3//f/9//3//f/9//3//f/9//3//f/9//3//f/9//3+ec11KHV++Vv9//3//f55znU7fWv9//3//f997/l4cQp1O+jmcTt93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9Wj5j33v/f/9//3//f1tKvlL/f/9//3//f/9//3//f/9//3//f/9//3//f/9//3//f/9//3//f/9//3//f/9//3//f997/lqfa/1an3P/f/9//3/+Xp5S33v/f/9//3/fe15nXEb8OT5j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15nPl/fe/9//3//f/9/+1odPt97/3//f/9//3//f/9//3//f/9//3//f/9//3//f/9//3//f/9//3//f/9//3//f/9//39dZ19nXWPeVv9//3//f15rfU5/a/9//3//f/9//3+/c39v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XmvfVr9z/3//f/9//3//f9w1P2f/f/9//3//f/9//3//f/9//3//f/9//3//f/9//3//f/9//3//f/9//3//f/9//3//f793vlK/c31Kv3f/f/9/3nfdVr5W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+/c51On3P/f/9//3//f957+zk9Rv5evVb+Wh5jf2t/b793v3f/f/9//3//f/9//3//f/9//3//f/9//3//f/9//3//f/9/33d+Tl5r3lr/Xv9//3//fx1fvlKfc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97vlJ/b/9//3//f953vlL8NZstfUpcRj1CfkqdTp5SvlbeWh9jX2t/a79333v/f/9//3//f/9//3//f/9//3//f/9//3//f71W/1pea75W33v/f/9/33dea997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39dRj9n/3//f/9/nnPcOf01uy0fY35rf2teZz9j/lreVn1Kn06eSp5OvlI/Yx9jn3O/c997/3//f/9//3//f/9//3//f/9/Pmd+Tt93/Vqfb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55OP2P/f/9//3/fe19r/lr7OV1Gf2u/c/9/33v/e793v3Ofb39rHmMfX/5a31b+Wt5W3lofY79z/3v/f/9//3//f/9//3+fd75S33d+ax5f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vlIfX997/3//f/9//3//ex1j3DVfY993/3//f/9//3//f/9//3//f99733efb59vXmceY55Sv1b+Wj9jv3P/f/9//3//f/9/HmN/a55vvlZ/b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fVh9f/3//f/9//3//f/9//3v6NV9r/3//f/9//3//f/9//3//f/9//3//f/9//3//f997v3NfZx9fvlIfXz9jn2//e/9//39+a99a33e+Vh9j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x1f/lrfe/9//3//f/9//3//f7tSvlL/f/9//3//f/9//3//f/9//3//f/9//3//f/9//3//f/9/33e/d59zn3NeZ39nX2Pfd55vvlKfcz5nvVb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fWe9Ut97/3//f/9//3//f/9/PGcdQt97/3//f/9//3//f/9//3//f/9//3//f/9//3//f/9//3//f/9//3//f/97v3N/Z79vv29cQr9W/Vq9Up9z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xhj/3//f/9/1lrWVlpr/3//f3tvlFL4Xr13/3//f/9//3//f/9//3//f/9//3//f/9//3//f/9//3//f/9//3//f/9//3//f/9//3//f/9//3//f/9//3+db95Wv3f/f/9//3//f/9//3/fd9s1/lr/f/9//3//f/9//397b1pr3nv/f/9//3//f/9//3//f/9//3//f/9//3//f/97/3+/d5xOmy3cMZsxfUpea997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EELee/9/lFJLKa0xzjlaa5xzrTVsKYwtMUKcc/9/1lo5Z/9//3//f/9/EEJzTjFGUkqcc/9/7z3/f/9//3+9d3NOlFJaa/9//3+9d5xze2+9d957vXd7bzxnnk6/d/9/vXe9d/9//3//f/9/vFY9Qv9//3//f/9//3//f7VWzjl7b/9//3//f/9//3//f/9//3//f/9//3//f/9//3//f/9/XWdbRh5bXEabKfw5XUY/Z997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3ntrLd57/38JIe85GWOUUntvc0pKJe85zzVrKfda3nu1Vhhj/3//f/9/3nuNMUoljC3OOb13/3/GGNZa/3/ee9ZaCCFrLa01OWf3XmstKSUpJRBCOWfOPSklTCkWPp1zlFJKJSolUkr/f/9/GGeVUvo5PmP/f3tvzznvPZx31lprLbVW/3//f/9//3//f957vXf/f/9/vXt7b/9//3//f/9//3+/d91af2tea11GXUYdPpstXUY+Y997/3//f/9//3//f/9//3//f/9//3//f/9//3//f/9//3//f/9//3//f/9//3//f/9//3//f/9//3//f/9//3//f/9//3//f/9//3//f/9//3//f/9//3//f/9//3//f/9//3//f/9//3//f/9//3//f/9//3//f/9//3//f/9//3//f/9//3//f/9//3//f/9//3//f/9//3//f/9//3//f/9/AAD/f/9//3//f/9//3//f/9//3//f/9//3//f/9//3//f/9//3//f/9//3/vPUop3nuccwghEUIQPvdee29sLY0t7zXPMWslMUK1VrVW/3//f/9//38xQiolSyWMLTpn/3+1ViolUkr/f713ED6tMc817z2MMVJGKiGMKc41OWP3Xu85rS2uMY8pllJrLc81SyXnGJxz3nsIIfA9WkY+Qr1zU0pLJW0tUkb3XmstUkree/9//3//f/9/7z21Vv9/tVZrKSolKiWcc9Za7z29d6018zmbUlVKOUbfWt93P2M9Qr0x+z0UQjln/3/VWhBCtVb/f/9/e28xRrVW3nv/f/9//3//f/9/e29zTtZavXf/f5xzOmc6axhj3nvee1pr3nv/f/9//3//f/9//3/eexhj1lqcc/9/3ns5Z/denHP/f3tvGGM5Z/denHP/f/9//3//f/9//3//f/9//3//f/9//3//f/9//3//f/9//3//f/9//3//f/9//3//f/9//3//f/9//38AAP9//3//f/9//3//f/9//3//f/9//3//f/9//3//f/9//3//f/9//3//fxBCKSXeexBCtFK9d1prlFIYY0spOWdaZ5VOjClSRtZaOWf/f/9//3//f7VWzjVLJRA+vXf/fzlnCSFLKb133ns5Y5xv91pqKa01tVauMfA1GF+9d713Wms5Y881TCV1ShhfW2syQugc1lree0spKiW5Vto1GV9rLZVOzzXvObVW7z2UUv9//3//f/9//3+MMbVW3ntKKa0x7zmNMb13dFIQQntvSimwNThCjS1WSt1a33v/e59z/VpaRk0l9Dl5Sm0tKiEpIbVW/39qLQkhjC3POf9//3//f/9/WmvOOUopay1zTpxzEEJLKWwpjC1aZ5xzKSX3Xv9//3//f/9//3/eexFCjS1rKRBCvXcYX2wtbC0yRpxzc06MMY0xbC0xRr13/3//f/9//3//f/9//3//f/9//3//f/9//3//f/9//3//f/9//3//f/9//3//f/9//3//f/9//3//fwAA/3//f/9//3//f/9//3//f/9//3//f/9//3//f/9//3//f/9//3//f/9/7z1rLZxzCCF6a/9//3//e1JKay3ee/9/OWdsLRBCvXf/f/9//3//f/9//3/4XjJCKiWcc/9//39rLeccGGP/f/9/33taa845MUa9d1NKaymUUv9//3+cc/da7zkKIfla33v/f957KSHWVv9/1VoJJddW2jlSKa413nvWWmstlFKcc713/3//f/9//3/ee2stlFJ7bykle297b7133ntSSu89vXdzTl1rGEJ3SjtnnVJfZ/9/OWcYY/dezjWwMThC9jX4NXApSSW9d1JK3nt7b0otGWP/f/9//3+1Vowxe2/3Xq011lr3Xs45zzlSRr1z/39KKc453nv/f/9//3//f5xzxhgxQlNKjTV0Uu89jTERQvA9916UUikljC2NLa0xe2//f/9//3//f/9//3//f/9//3//f/9//3//f/9//3//f/9//3//f/9//3//f/9//3//f/9//3//f/9/AAD/f/9//3//f/9//3//f/9//3//f/9//3//f/9//3//f/9//3//f/9//3/vPWstWmvnHBhj/3//f713zjlrLd57/397b4wxzjmcc9Za917/f/9//3//f953UkZLKbVS/3//f1JK5xhSSv9/e29sLa01rTFaa/9/OWetMa01GGO9dxA+jClrKQkduFKcc1pre2/GFN57/3+cc0op7zn7VhIhjS29d7VWrTUYY/9//3//f/9//3//f/9/ay3WWlprKiWNMc85jTF7b1JKMUb/f/9/33v+Xt5a3nv9Xh9jvXfvPQghbCkqIa41e2u/c/xaV0bnGLhWPmOfc957UkoQQv9//3//f7VWrTW9d1prrTWUUv9/917vPXtv/3//f1JKSim9d/9//3//f/9/e2/GGP9/e28xQq41rTW1Vt57MUZSShhjzzmVUpxze2//f/9//3//f/9//3//f/9//3//f/9//3//f/9//3//f/9//3//f/9//3//f/9//3//f/9//3//f/9//38AAP9//3//f/9//3//f/9//3//f/9//3//f/9//3//f/9//3//f/9//3//f845jDE5Zykhzjn/f/9/vXetNUopnHP/f3tvzjkQQntvUkoYY/9//3//f/9//3/XWksprTXee/9/e28IIWwt3nu1VgkhzjW2Vv9//3+9d3NOay33XvdeED4yQu85KyGYUlNKjC1rKRBG/3//f9577z0pJVxrcSlrJVNKEEJSSt57/3//f/9//3//f/9//3+tNdZae28pIc81c0pLKTlnc04xRv9//3//fxxje06+d15r3Vq/dzFGzjkyRo0x917/fxhjUkZSRgohd0p9SjtGfWvOORBC/3//f/9/OWetNfdec06tNRhj/3/WWu89Wmv/f/9/e28pJZxz/3//f/9//3+9d0opGGNzSo0xEULOOThn3nsQQu89vXe1VhBCOWf/f/9//3//f/9//3//f/9//3//f/9//3//f/9//3//f/9//3//f/9//3//f/9//3//f/9//3//f/9//3//fwAA/3//f/9//3//f/9//3//f/9//3//f/9//3//f/9//3//f/9//3//f/9/zjlrLXtrCCEpIXtvvXc5ZxBCSilzTpxzGWOtNXNO1lq1Vr13/3//f/9//3+cc5xzjDFKKd573nveeykhKSU5ZzJGSiWUTt57/3//f/9/1lpKKZRSUkoxRr13dE4rJVVGSimNMfA93nv/f/9//3/3Xggh11oTQggdjjHvPXtv/3//f/9//3//f/9//3//f2wx1lqcc0olUkYYXwghm29zTjFG/3//f/9/OWOvMThnfWvdVn9v916tNZRWzTU5Z713jTHvOc41CSFaa9hWkS3SNUolVEq/d993/3+9d1JKKSFLKXNO/3//f7VW7z17b/9//3/ee4wxlFL/f/9//3//f/9/UkprKUolzjVzTq01GWf/fzFG7z2cc713EELvPXtv/3//f/9//3//f/9//3//f/9//3//f/9//3//f/9//3//f/9//3//f/9//3//f/9//3//f/9//3//f/9/AAD/f/9//3//f/9//3//f/9//3//f/9//3//f/9//3//f/9//3//f/9//3+tNe893nutNc41zzkQQs45c0psKY0tED7OOe85Wmtaazln/3//f/9//3//fxBCtVaMMVJK/3+1VpRWbC0JIfdeUkrOOVprWmu9d71zOWdaaxBCtVYxRhBCe29zTm0pFz4rJdZenXe+d/9//3/ee1prSiVSSvdeKyV1Slpr/3//f/9//3//f/9//3//f/9/rTXWXv9/UkqtMa41EUL/f3NOEEL/f/9//38YY2wtllLfe/5aP2e9czBClFLvPTlnOWetNZxzWmtrLTlnEEJrLc41U0ocY/5aX2ffd957tVatMa411lr/f/9/tVYQQntv/3//f/9/UkqtNd57/3//f/9//3/3XkopbC0xRhhjjDFaa957MUbvPb13/38YY2st917/f/9//3//f/9//3//f/9//3//f/9//3//f/9//3//f/9//3//f/9//3//f/9//3//f/9//3//f/9//38AAP9//3//f/9//3//f/9//3//f/9//3//f/9//3//f/9//3//f/9//3//f4wxc07/f1JKED7ONY0x7z1aa8458DlsKUspEEK9d/9//3//f/9//3//f3tvrTVLKSklWmv/fwghSykqJUopOWdSSkolzjXOOVpr1lqtNRBCMUYYY5RSjDFzTmwt8jnXMSwh7z1SSjFG/397b7VSc0pKJYwxe2+tNTNGWmucc/9//3//f/9//3//f713e2+uNdZaWmu9d9ZWc0qcc/9/c04xRv9//3//f3xvEz55Sr93/l69Ur93k04xRowxOWcYY+89nHP/f8YYnHPvPVJKnHP/f/9/33e/c993GGPOOdZadE4QQntvnHOUUs45Wmv/f/9//39aa+ccnHP/f/9//3/ee2stzjlzTq01lFLOOVlrvXfOOe89vXf/f713rTWUUv9//3//f/9//3//f/9//3//f/9//3//f/9//3//f/9//3//f/9//3//f/9//3//f/9//3//f/9//3//fwAA/3//f/9//3//f/9//3//f/9//3//f/9//3//f/9//3//f/9//3//f/9/zjlaa/9/nHMxQq0xrTFSSr13lFIxQlNGUkI5Z/9//3//f/9//3//f/9/e28xRs41zznee5xzrTUQOvA57znee5VSzzkRPnNOvXf4Xs45rjVzTr57GWPPOWwprjXYVvg1bilKJSoljTH/f9ZarTGuMWwt7z3ee5RSSynwPbVW/3//f/9//3//f/9/914xQq0x8D3vPZxz/3/ee/9/3ntzTlJK/3//f/9//389Z3xKv3Nda91Wn2+bc845Sik5Z1przjlaazljCCHeexBCMUZ7b1pr/3//f/9//38YX841e2/WWhBCGGOUUq01zjlaa/9/nHN7b3tv5xyUUv9//3//f7136CC2WlprrTUxRu89915aa841MUZ7b1pre2/ONbVW3nv/f/9//3//f/9//3//f/9//3//f/9//3//f/9//3//f/9//3//f/9//3//f/9//3//f/9//3//f/9/AAD/f/9//3//f/9//3//f/9//3//f/9//3//f/9//3//f/9//3//f/9//38YY957/3//f7VWaynvOXNO/3+dczljWmecb/97/3//f/9//3//f/9//3//f1pr11p7b/9/vXdaZ1pnOWM6Z/9/nHM5Y3tre2//f5xzOWcZY51z/3//f9daU0oYX31v2TWYTq4xU0o5Z/9/OWcZX9dW+F4YY/9/W2uvNW8tGV//f/9//3//f/9//385Y5ROU0Z0Tu89vXf/f/9//3//f1JKc07/f/9//3//f35vnU4fX9973Vo+Z/9/UkaMMXtvvXcQQhBCjTEQPv9/EEJsLa0xjTG9d/9//3//f1pr70ExRhBCEEKcc7VWSimtNXxv/39SSq41EEIIIa41/3//f/9/vXdKKXNOc06tMXNOUkrvOZROrTG1VrVW7z0QPkolMUa9d/9//3//f/9//3//f/9//3//f/9//3//f/9//3//f/9//3//f/9//3//f/9//3//f/9//3//f/9//38AAP9//3//f/9//3//f/9//3//f/9//3//f/9//3//f/9//3//f/9//3//f/9//3//f/9/MUZzTjFGOWf/f/9//3//f/9//3//f/9//3//f/9//3//f/9//3//f/9//3//f/9//3//f/9//3//f/9//3//f/9//3//f/9//3//f/9//3+9d/9/vnP7OT5j11q9c/9//3//f/9//3//f/9//3//f9la+Dn9Wv9//3//f/9//3//f/9/3nved957vXf/f/9//3//f/9/GGMYY/9//3//f/9/33udUr5S/38dX/1e/39aZxhj3nv/fzlnUkpSRpxz/386Z1NKU0pSRv9//3//f/9//n/WWhBCEUIYY/9/3nu1VrVWvXf/f3NOEELwPc85MUb/f/9//3//f7VWSymtMTFGe2/3Xq41jTExQlprOWfPOWspSyn3Xt57/3//f/9//3//f/9//3//f/9//3//f/9//3//f/9//3//f/9//3//f/9//3//f/9//3//f/9//3//fwAA/3//f/9//3//f/9//3//f/9//3//f/9//3//f/9//3//f/9//3//f/9//3//f/9//39SSpxz917ee/9//3//f/9//3//f/9//3//f/9//3//f/9//3//f/9//3//f/9//3//f/9//3//f/9//3//f/9//3//f/9//3//f/9//3//f/9//3/eexs6Hl98b/9//3//f/9//3//f/9//3//f/9/nnM7Rn1K33v/f/9//3//f/9//3//f/9//3//f/9//3//f/9//3/ee/9//3//f/9//3//f/5eXUbfdx1j3Va/c/9//3//f/9//3+9d/9//3//f/9//3//e/9//3//f/9//3//f957e2+dc957/3//f/9/3nv/f/9/vXd7b5xzWmucb/9//3//f/9/vXfWWtdanHP/f957916UUjln/3/eezlnc07WVr13/3//f/9//3//f/9//3//f/9//3//f/9//3//f/9//3//f/9//3//f/9//3//f/9//3//f/9//3//f/9/AAD/f/9//3//f/9//3//f/9//3//f/9//3//f/9//3//f/9//3//f/9//3//f/9//3//f5xz/3/ee/9//3//f/9//3//f/9//3//f/9//3//f/9//3//f/9//3//f/9//3//f/9//3//f/9//3//f/9//3//f/9//3//f/9//3//f/9//3//f957PEL+Xr93/3//f/9//3//f/9//3//f/9//3//fz5j3Vr/f/9//3//f/9//3//f/9//3//f/9//3//f/9//3//f/9//3//f/9//3//f/9/Pmd9Sn9vfWucTn9v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38XOj1j/3//f/9//3//f/9//3//f/9//3//f/9/33u/d/9//3//f/9//3//f/9//3//f/9//3//f/9//3//f/9//3//f/9//3//f/9//3+/d71S3lp+a51OHmP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957/3//f/9//3//f/9//3//f/9//3//f/9//3//f/9//3//f/9//3//f/9//3//f/9//3//f/9//3//f/9//3//f/9//3//f/9//3//f/9//3//f/9//3//f1dGXGf/f/9//3//f713/3//f/9//3//f/9//3//f/9//3//f/9//3//f/9//3//f/9//3//f/9//3//f/9//3//f/9//3//f/9//3//f/9/HWM8Rl5nnU4eX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3NK914YY/9/vXeUUnNO3nf/f1prUko5Z3tvvXecc713e2//fzlj9169d/9/vXf/f713/3/ee/9//3//f713/3//f/9//3//f/9//3//f/9//3//f/9//3//f/9/2VbYVlNK3nv/f/9/zjn/f/9//3//f/9//3//f/9//3//f/9//3//f/9//3//f/9//3//f/9//3//f/9//3//f/9//3//f/9//3//f/9//39+bzxCfEZ8Sv1e/3//f/9//3//f/9//3//f/9//3//f/9//3//f/9//3//f/9//3//f/9//3//f/9//3//f/9//3//f/9//3//f/9//3//f/9//3//f/9//3//f/9//3//f/9//3//f/9//3//f/9//3//f/9//3//f/9//3//f/9//3//f/9//3//f/9//3//f/9//3//f/9//3//f/9//3//f/9//3//f/9//38AAP9//3//f/9//3//f/9//3//f/9//3//f/9//3//f/9//3//f/9//3//f1prrTHWVjFG/38YX40xzjW1Vr13UkqMMe899173Xvde1lr3XvdezzlLKTlrOWcYY/9/MUa9d1JK3nvee1JGzjnWWjln1lo5Z5RS1lrwPXROOWf/f/9//3/3XlJKc071PVxnnG//f/de/39KKRhj/3//f/9//3//f957nHPee/9//3//f713/3//f/9//3//f/9//3//f/9//3//f/9//3//f/9//3//f/9//3//f/9/PWc8Qvs5Xmf/f/9//3//f/9//3//f/9//3//f/9//3//f/9//3//f/9//3//f/9//3//f/9//3//f/9//3//f/9//3//f/9//3//f/9//3//f/9//3//f/9//3//f/9//3//f/9//3//f/9//3//f/9//3//f/9//3//f/9//3//f/9//3//f/9//3//f/9//3//f/9//3//f/9//3//f/9//3//f/9//3//fwAA/3//f/9//3//f/9//3//f/9//3//f/9//3//f/9//3//f/9//3//f/9/lFJKKVJGjC3/f+89jC2NLTFGe2/OOa0xrTGUUrVWc05zTtZac06MMYwtWmuUUtZa3ntrLd57CCH/f/deKiUqJVJKUkpSSnNOMUYQPiolKSWUUv9//3+cc+89SiVrKdI5vXf/f713ayn/f2stUkr/f/9//3//f713lFKuNXNOnHP/f/deEEL3Xv9/vXe1VpRS3nv/f/9//3//fzlntVacc/9/WmvWWntv/3//f/9//398c5pS3VZ9b957/3/ee/9//3//f/9//3//f/9//3//f/9//3//f/97/3//f/9//3//f/9//3//f/9//3//f/9//3//f/9//3//f/9//3//f/9//3//f/9//3//f/9//3//f/9//3//f/9//3//f/9//3//f/9//3//f/9//3//f/9//3//f/9//3//f/9//3//f/9//3//f/9//3//f/9//3//f/9//3//f/9/AAD/f/9//3//f/9//3//f/9//3//f/9//3//f/9//3//f/9//3//f/9//39SSjlntVIJIb13CCEZYzJGrTX3XmstGF+tMZRSc07OOVJKOWcxRrVWGGPeexBC9157b0op3nuEEP9/7z0xRlJK1loQQjFGMUaUUhBClE6MMZRS/3//f5xztVbWVmwtED6bc713OWcpJf9/UkqUUv9//3//f/9/nHNzSlNKrTWUUlpr8D1LLe89WmuUUs45Syn3Wv9//3//fxhjjDGNMTFGnHOMLYwtzzl7b/9//3+9d3NO917/e3NO915aa7VWvXecb/A97zmtMd57WmtrLdZaUkb/fxhjrTVSSv9/e29SSpRS/3//f/9/OWcYY713c073XhBCWmv/f3xvdE6UTpxzvXf3Xv9/OWMQPtZa/3/ee7VW1lr/f713lFLvOZRS3nv/f/9//3//f/9//3//f/9//3//f/9//3//f/9//3//f/9//3//f/9//3//f/9//3//f/9//3//f/9//38AAP9//3//f/9//3//f/9//3//f/9//3//f/9//3//f/9//3//f/9//3//f9573nuUUggde2/GGP9/916MMbVWSil7b1JKc04xRucclFI5Z601bC2MMbVWzjkYY1prCCGcc0II/38IIfde3nucc845MUZSShhjzjlSSo0xtlb/f/9//3//f957c04RQjFGjDHONcYY9157b713/3//f/9//3/ee713nHMQQu89lFIQQjlnEEIYYzFGOWcyRjJGvXf/f/9/UkrwPZRSay29d3NOGWMxRrVW/3//f5xzUkq1Vv9/MUa1VvdelFKcd9ZajDGtMecc3ntrLY0xSynPPZxzay2MMc45OWfWWkopzjn3Xv9//3+UUhBCOWdKKZRSCCHWWv9/7z1sKUoplFI5Z845nHONMUolrjFba1prrTXvPd57916tMUslrjVaa/9//3//f/9//3//f/9//3//f/9//3//f/9//3//f/9//3//f/9//3//f/9//3//f/9//3//f/9//3//fwAA/3//f/9//3//f/9//3//f/9//3//f/9//3//f/9//3//f/9//3//f/9//385ZyghzTX3XuccnHM5Z6011lpKKZxzUkpzThBCxhhSShhjrjXONWsp1loQQtZaWmspJb13pRT/f6UUGGP/f5xzjDFrLXtvWmvONSkhbC3WWv9//3//f/9//3+0VpRSay2MLYwt5xjee/9//3//f/9//3//f/9//3//f3NOEEJzTnNOvXfvPZRWEEI5Zxhj7z29d/9//3/OOThnem9rLb13/3/ee7VWEEL/f/9/vXdSStZa/39SStZa915SSr13UkqVVpxzCCGcc+ccvXetNa01WmtrLf9/3nt7b1JK9157b3tv/3//f3NOMUaUUowxWmtrLfde3ntqLXtv7zm0VrVWMUZaa2sttVbvPTFGGGMpJc45OWcxSu89tlYQQntv/3//f/9//3//f/9//3//f/9//3//f/9//3//f/9//3//f/9//3//f/9//3//f/9//3//f/9//3//f/9/AAD/f/9//3//f/9//3//f/9//3//f/9//3//f/9//3//f/9//3//f/9//3/ee805KSXWWntvphTwPfA9c073Xkope28xRnNOMUboHK0xUkrONfA5jC05YxFCjC21VkopvXeEEP9/CCFzTr13GGNrLUolUkb/f3xvU0oxRpxz/3//f957lFLOOUopGGMQQhA+1lYpJf9//3//f/9//3//f/9//3/eezlnEEIxRrVWtVb/fzFGUkrvPVprGGPvPb13/3//f0opOWfee60xnHP/e3tvc073Xv9//3+cc5RS917/f1JK917WWpRSvXcYYyklMUbnHHtv5xz/f/deSikYY2st914YXxhjMUZ7b/9//3//f/9/lFK1VjFG1lr/f0op917ee2stOWNSRtZaOWcQQlprEEL/f5RSrTW1Viklzjn3XhBCzjm1UvdevXf/f/9//3//f/9//3//f/9//3//f/9//3//f/9//3//f/9//3//f/9//3//f/9//3//f/9//3//f/9//38AAP9//3//f/9//3//f/9//3//f/9//3//f/9//3//f/9//3//f/9//3//f1prKSVzTr13vXcpIYwtbCnWWjlnrTWcc1JKtVZTSq41rTVzTs85jC1LJVprEEJKKWspzjXee8YY/3+tNWstMUZSSs45jTHONTlnOWdSSpRSvXf/f/9/nHPOOUopzz2cc9ZarTW1Wq01/3//f/9//3//f/9//3+9d3NOjDGtNfdelFLWWv9/MUZSSjFGe285Z601vXf/f/9/jDF7b713rTWcczlnrTXvPZxz/3//f5xzUkoxRtZWzjn3WhhjlFK9d957UkrOOQghnHNKKf9/GGNKKRhj6ByuNc41tFIQQpxz/3//f/9//39zTnNOzjlaa/9/ay33Xv9/MUbPOWst1lo5Z1JKOWcxRv9/tVZrLXNOay1SSnNOED4qJY0tjTFba/9//3//f/9//3//f/9//3//f/9//3//f/9//3//f/9//3//f/9//3//f/9//3//f/9//3//f/9//3//fwAA/3//f/9//3//f/9//3//f/9//3//f/9//3//f/9//3//f/9//3//f/9/MUYqJXtvGGP/f5ROjC2MMb13OWcQQntvlFL3XnNOlFKUUvhetVaMLc45e28xQo0xSiW1Vv9/jDH/f3NOKSVKKfda7z1zTq01ckoQQikhUkr/f/9//397b+891lr/f/9//39KKVJKEEL/f/9//3//f/9//3//f3tv7z0xRlpr3ntSSlJK3nsQQrVWzjk5Zzlnzjmcc/9//39rLTln3nvOPd57e2vwPc453nv/f/9/m3MxRowxED5LKdda1loQQlpr/3/ee957KSXee+ccnHNSSowxOWeMMVpnUkpzTnNOWmvee713/3//f3NOCCHwPZxz/39KKbVW3nv+f7VS7z3WWvde7z1aaxBC3ntSSowxUkrvPXNOUkoQQo0tzzVLKRlj/3//f/9//3//f/9//3//f/9//3//f/9//3//f/9//3//f/9//3//f/9//3//f/9//3//f/9//3//f/9/AAD/f/9//3//f/9//3//f/9//3//f/9//3//f/9//3//f/9//3//f/9//38QQkopzjkxRv9//3sYXzlj/3+9dzln3nt7b3tvUkrWWpxzvXe9d1prWmv/fxhfWmsYY957/3/OOf9/vnf3Xhlje2/vPdZae297bxhjMUb3Xv9//3//f3tvEEI5Z713/3//f+89SikQQv9//3//f/9//3//f/9/nHNSSlln/3//f1JKc07ee3NO1lrvPTlnOWfvPb13/3//f0op1lq9e+893nv/f1pr7z05Z/9//3+cc1JK917/e3NO9173Xq017z0YY1JKtVaMMd57ay0xRmst7z2cc601F18xRjpr1lq1VtZaGGP/f/9/c0pKKRBCvXf/f0stED57bzlne29SSjlr914QQlprzTX4XhBC7z1SSlJKtVYxRlJKED5SRowtWmv/f/9//3//f/9//3//f/9//3//f/9//3//f/9//3//f/9//3//f/9//3//f/9//3//f/9//3//f/9//38AAP9//3//f/9//3//f/9//3//f/9//3//f/9//3//f/9//3//f/9//3//f5RSKSFsLVJK/3//f/9//3//f/9//3//f/9/nHOUUvde/3//f/9//3//f/9//3//f/9//3//fwgh/3//f/9//3+cc601GGP/f/9/vXe1Vvde/3//f/9/GGPOOe85EEJ7b/9/914pJTFG/3//f/9//3//f/9//397b1JKdE45Y5xz1loxRjlnUko5ZxBC1lqVUpRS3nv/f/9/jDEQQlprrDHeezlne28QQjln/3//f3tvc073Xv9/Ukr3XntvtVYxRntvEELPOfde/38YY641c07vPd571lqtNXNO/385Z601EEI5Z/9//39SSlJKzzk5Z/9/jDGMMe89UkqtNYwxe28YYzFGnHOsMWwtjTGUUjFG917WWjFGc07ONUspEEKcc/9//3//f/9//3//f/9//3//f/9//3//f/9//3//f/9//3//f/9//3//f/9//3//f/9//3//f/9//3//fwAA/3//f/9//3//f/9//3//f/9//3//f/9//3//f/9//3//f/9//3//f/9/vXdSRu85917/f/9//3//f/9//3//f/9//3/ee9ZaOWf/f/9//3//f/9//3//f/9//3//f/9/rTX/f/9//3//f5xzEEKcc/9//3/ee3NOlFL/f/9//397b+89zjWtMZtv/3//fxBC1lr/f/9//3//f/9//3//f713EEJKJYwx915aaxBCjDExRntvlFKNMUsp917/f/9//3+1Vksp7z2tNZxzzjlzTowxnHP/f/9/vXdSSvde/38QQrVW/3//f/9//3//f/9//3//f/9/3nucc4wx/3//f71z3nv/f/9/nHOcc/9//3//f1JK914ySpRS3nvWWhhjtVa9dzFG1lr/fxhjMUb/fxlj8Dm2Vntv1lp7b1prlFJaa1JKjTEYY/9//3//f/9//3//f/9//3//f/9//3//f/9//3//f/9//3//f/9//3//f/9//3//f/9//3//f/9//3//f/9/AAD/f/9//3//f/9//3//f/9//3//f/9//3//f/9//3//f/9//3//f/9//3//f/9/3nvee/9//3//f/9//3//f/9//3//f957e2+cc/9//3//f/9//3//f/9//3//f/9//3+cc/9//3//f/9/3nv3Xv9//3//f/9/OWcYY/9//3//f957e297a3tr3nv/f/9/vXecc/9//3//f/9//3//f/9/vXcYX3ROtVZ7b/9/OWfWVntr/397bxBCEUKcc/9//3//f713c04xRhhj/3/WWhBCdFL/f/9//3+9d/deOWf/f3NOOWf/f/9//3//f/9//3//f/9//3//fzlnay3/f/9//3//f/9//3//f/9//3//f/9/c07WWhhjrTVaa/9//3//f/9/MUa1Vv9/GGMxRv9//3//f/9//3/ee/9/3nvee/9/WmtzTntv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e2/ee/9//3//f/9//3//f753/3//f/9/vnf/f/9//3//f/9/3nv/f/9/vXfee/9//3//f/9//3//f/9//3//f/9/vXcxRv9//3//f/9//3//f/9//3//f/9//3/3Xjln3nsxRhhj/3//f/9//3/WWikl/3/WWhBC/3//f/9//3//f/9//3//f/9//39aa+89GGP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5xz/3//f/9//3//f/9//3//f/9//3//f9573nv/f3tvvXf/f/9//3//f5xzzjn/fxhjc07/f/9//3//f/9//3//f/9//3//f713UkoYY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cc/9/3nvee/9//3//f/9//3//f/9//3//f/9//3+cc713/3//f/9//3//f/9//3//f/9//3//f/9//3//f/9//3//f/9//3//f/9//3//f/9//3//f/9//3//f/9//38AAP9//3//f/9//3//f/9//3//f/9//3//f/9//3//f/9//3//f/9//3//f/9//39aazln/38YY1prWmv/f5xz/3+9d713/3//f957/3/ee/9//3//f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eezFG7z3ee2stzzlSSlpr917ee/detVb/f1prWmv/fxhjWmvee/devXecc7VWGGP/f713OWf/fxhj3nsYY3tv/3//f713OWd7b713/3+cc713/3//f713/3//f/9/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ee5RSrTEqJTlnxhhLJa01tVZzTpxz7z1SSt57lFKUUt57EELWWhhjMUZ7b5ROSynOOb13914QQv9/ay2cc8451lr/f/9/1lqMMc451lree5RSlFL/f3tvlFJ7b/detVa9d7VWMUZ7b/9/Wms5Z/9//3+9d/deWmv/f5xzvXecc5xznHN7b3tv3nucc/9/3nu9d/9//39aa713/3//f/9//3//f/9//3//f/9//3/ee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xhjSimNMWwtlFIJIWsp7z1zTpRSWmuMMVJK3nsxRpRSvXfvPZRSUkoQQntvjTGuNQkhe2+UUhBCe2/GGDlnjDHWWv9/3ntzTucYSyl0Tp13zjnvPZxzOWfOOVpr7z1zTvdejC0qJRBC/39SSlJK/3/ee7VWSykQQjlntVYYY9ZalFKUUq01MUJaa3NOe297bzFG3nsYY6417z17b/9//3//f1prtVb/f/9/Wmv3XntvtVacc1prc07WWt57GGPWWr13e2/3XtZWnHP3Xpxz3nv3Xv9/nHO9d/9//3+cc1prvXf/f/9/3nvee/9/vXf/f/9/3nv/f713/3//f713/3+cc/9//3//f713OWfee/9/vXe9d713e2+9d5xzW2v/f/9//3//f/9//3//f/9//3//f/9//3//f/9//3//f/9//3//f/9//3//f/9//3//f/9//3//f/9//3//fwAA/3//f/9//3//f/9//3//f/9//3//f/9//3//f/9//3//f/9//3//f/9/UkrnGLVSzzmUUgkh11r3XrVWc045Zwghc06cczFGlFK9d601lFLvPVJKGGOMMbVWKSX3XpNSUko5Z4QQGGNrLfda/3+9ezFGSiUxPvdeWmuNNa01e28YY+89OWfOOfdeMUaMLc4x5xj/f+89c07/f713rTVsKc85c04xRtZaUkpSShBCCSGNMTlnrTU5Zxhj7z2cc601CR0qIc85/3//f/9/tVYxRv9//3+1VjFG1loQQjlnMUYIIWstGGMxRkope29SSowxSin3Xkop9173Xmst3nvWWvde/397bxBCjDHWWv9/nHMxRtZaGGNSSntv/3+tNfdejDHeezlnay29d601Wmv/f/9/WmuMMXNOGGP3XnNO1lrOOfdetVYxRntv/3//f/9//3//f/9//3//f/9//3//f/9//3//f/9//3//f/9//3//f/9//3//f/9//3//f/9//3//f/9/AAD/f/9//3//f/9//3//f/9//3//f/9//3//f/9//3//f/9//3//f/9//3/OOWstvXf3XrVWSinee957lFKUUtZaCCFzTr13MUa1Vr13zjlzTs45lFJzUu89nHOtMfdelFJzTpRSxhhzTowx117/f713MUatNb133nf4XioljDE5Z/derTUYY4wxOWetNbZWOWOlFL13MUaUUv9/vXeUUvdetVIxRnNOUkoxRrVWMUYxQjljm2/OOTlnOWcQQr13CCFSRhA+Sin/f/9/3nu1VjFG/3/ee7VWMUa1Vu89GGPONa41SiVzTs455xw5Z+89bC1rKRhf5xzWWlJKay3ee5RS1lree7VSKSUpITFC/385Z4wxUkr3Xq01Wmvee+cclFLnHL13UkqEEL13xhhaa/9//3+UUggdbC10UlJKzjkRQikhMUIQQs45e2//f/9//3//f/9//3//f/9//3//f/9//3//f/9//3//f/9//3//f/9//3//f/9//3//f/9//3//f/9//38AAP9//3//f/9//3//f/9//3//f/9//3//f/9//3//f/9//3//f/9//3//f2stzjn/f713tVYpJd57vXdzTu89lFIqJZROnHMxRpRSvXfOOVJKay3WWu89MUa9d+89916UUnNOEEIIHRBCai3WWv9/vXcQQs45/3//f7VWailrLRhj917OObVWjDEYY2stWmv/f8YY1loxRtZa/3//f7133nvWWhBCUkoQQu89GGMxRtZa/3vee845OWcYYzFGWmtKKVprlFLoHP9//3/ee5RSUkr/f957c04QQpRSMUbVWjFGGGPOOe89915KKfdezjmUTvhevnfnHBhjay3WWr13c06UUpxz7z2tNRA+7z1baxhjSilzThhjzjk5Z3tv5xyUUggh3nutNaUUvXfGGFpr/3+9c1JKrTGtNVJKUkrOOVJKaynONa017z17b/9//3//f/9//3//f/9//3//f/9//3//f/9//3//f/9//3//f/9//3//f/9//3//f/9//3//f/9//3//fwAA/3//f/9//3//f/9//3//f/9//3//f/9//3//f/9//3//f/9//3//f/9/SikQQv9//3+1ViklEEK1VlJKzjkRQmwplE6cc+89c069d+89SykpJRhjEEIxRt57EEIYY1JK1lquNSohzjVrLbVW/3+9dxFCzjn/f/9/c05rLYwx1lrWWs45EEKsNTlnSimcc/9/KSW1VnJKUkoYY/9//3/ee/deEEIxRmstEEJaazFG1lr/f9577z05ZzlnMUb3XmstvXc5ZwghvXf/f9571lpzTv9/3nu1VhBCc05SSrVWMUa9d5RS7z05Z4wx1lqMMfde/3//fwgh917nHL133ntSStZaWmuMMTFGOWcQQjlntlYpJTFGe2+tMTFCzjUHHbVWSinee2stxhi9d8YYe2//f713EEIxRlJKMUaUUnNOnHOUUu45zjkQQpxz/3//f/9//3//f/9//3//f/9//3//f/9//3//f/9//3//f/9//3//f/9//3//f/9//3//f/9//3//f/9/AAD/f/9//3//f/9//3//f/9//3//f/9//3//f/9//3//f/9//3//f/9/3nspJTFG/3//f1JK6BwpIRBCck4yRs45rjV0TntvMUaUUr13zjUIHQghOWPvPTFGvXcQQvdeMUbWWsYYEEKMLWst1lr/f713EUYJITFGe29SSowxay2UUrVWay0IITFGGGNKKZxz/38pJfdeMUZKJUopvXf/fzlnzjlSSq01CCExRpx3MUbWWt573nvvPdZalFIxRtZazjm9d9575xycc/9/3ntzTmspUkq9d7VWrTUQQpRWUkpSSt57916tNTlnay33XmstlFL/f/9/xhiUUqUU/3+9dxBC1lo5Z4wxOWd7b1JK9161Vgkh8D17b845KiVKJYwxGGNKKb13CCGmFL135xw5Z/9/nHPOOYwtEUJSSr13nHO9d1JGrTWUUntr3nv/f/9//3//f/9//3//f/9//3//f/9//3//f/9//3//f/9//3//f/9//3//f/9//3//f/9//3//f/9//38AAP9//3//f/9//3//f/9//3//f/9//3//f/9//3//f/9//3//f/9//3//f0opMUb/f/9/MUYJIQkdlFJSSjFGay1zTlNKe28QQtZanHPONSohCB3WWs45Ukree845GGMxRtZahBDWWkopay3WWv9/vXdSSugcay21VhBCrTWtNXNOtVZLJQkh7z0YYyklnHP/fwgh915SSo0tSykYY713zjmtNbVWrTUJIZVWnHPvPUsplE5aa641SylLKc45tVbOOd57/39KKXtv/3/ee3NO6BytMRhjtVIIHc41GGNSSnNO/3+1Vs45OWeMMRhjjDFzTt57/3/nHIwxSin/f713EEL3Xjlnzjmcc957c061VpRSzjkQQlpr7zlKJSolEEJaa0opOWfnGMYY3nvnHFpr/3/eezFGSyVsKVJK/3//f9ZaaynOOXtv/3//f/9//3//f/9//3//f/9//3//f/9//3//f/9//3//f/9//3//f/9//3//f/9//3//f/9//3//f/9//3//fwAA/3//f/9//3//f/9//3//f/9//3//f/9//3//f/9//3//f/9//3//f/9/ay3vPf9//39zTkspzjX3XlJKEEKMMZRSMUZ7bzFG1lq9d845EEJsLZRSzjlzTr13zjn3XjFGtValGNZaKCFKJfde/3+9dzFGCB2tMfdezjkQQu89lFKUUq01jS1LKdZaKSWcc/9/CCEYY845UkrOOVJKOWfnHO89e2+MMWwtGWecc8456BzvOTlnrjUqJQkdED6UUs45vXe9d+cce2//f957UkqtNRFCc06UUgkhrjUYYxBCUkr/f3NOjDE5Z2st915rLUspKSHeewgh6ByVUv9/nHPvPdZaOWetNZxzvXeUUpRSc04xRlJKOWdSStdaEEJySlprSin3XugYxhS9d+ccWmv/f/9/OWMqISolMkb/f957UkoJIXROvXf/f/9//3//f/9//3//f/9//3//f/9//3//f/9//3//f/9//3//f/9//3//f/9//3//f/9//3//f/9//3//f/9/AAD/f/9//3//f/9//3//f/9//3//f/9//3//f/9//3//f/9//3//f/9//3+MLa01/3//fzFG8D3/f957EEIqJc8511pSSpxzMUbWWp13zjlSShBCc07vPXNO3nvvPRhjUkrONQkhWmsJIUsl+F7/f5xz8EGNMXtvnHMQQnNOMUZSSnNO7z3WWowx1lopJb13/38pJRhj7z3WWrVWjDHWWkope285Z4wtKSWUUp1zEUKMLdZWWmvPORA+rjHwPXNOEELee957CCFaa/9/3nuUUlJK914QQtZarjXvPZRSMUZzTv9/tVbOOTlnjDH3XowtbCkIHd57SikIIXtv/3+9d8459145ZxBCvXfee3NOlFIxRpRSUUY5ZzFGGGPvPRhjnHOMMVJKrjXoHL13pRScc/9//3/ee5xzMkoxRv9/WmutNRBCe2//f/9//3//f/9//3//f/9//3//f/9//3//f/9//3//f/9//3//f/9//3//f/9//3//f/9//3//f/9//3//f/9//38AAP9//3//f/9//3//f/9//3//f/9//3//f/9//3//f/9//3//f/9//3//f2staymcczlnEEKtNb13e2/POQkhEEK1VnNOOWfwPZRSe3OtOXRSzjmUUs45c069dxBC916UUgkhrjWdc4wtbClaZ/9/vXfvPRBC/397bxBC1loxRnNOMUbOORhjjDG1Vikle2//f+ccOWcQQvde1lrvPVJKMUb/fzlnjDGNMTFCnHPvPZRS3nucc845Wmu1VjFGc06tNZ1zvXfnHHtv/3/ee5RSUkr3Xs45tVZSSnNOUkoQQnNO/3/WWu89WmuMMRhjbC3ONc41/3/oHCkhGGP/f5xz7z33XjlnjDF7b957lFJSSjFG1lpSSvdec061Vq01Wmucc6017z10TgghnHPGGJxz/3/eezlnc04QQjJG/39aa/A97z21Vntz/3//f/9//3//f/9//3//f/9//3//f/9//3//f/9//3//f/9//3//f/9//3//f/9//3//f/9//3//f/9//3//fwAA/3//f/9//3//f/9//3//f/9//3//f/9//3//f/9//3//f/9//3//f/9/7z0pJWwtbC2TUuccbC0RQs45KiVSSlFK7z1SRmwtjC1SSs45ay0qJbVWzjlzTv9/7z05Z5VS6ByVUv9/zjVLKVpr/3+ccxBC7z3eexhjMUY5Z3NOEELvPe89916MMRhjKSUYY713pRS9d845tlZzTu89c07WWv9/GGPvPc457z1aazFG1lr/f713Ukpaa9ZaUkpaa4wxvXf3XsYYvXf/f957tVaUUvdezjm1VlJKtVZSSnNOlFL/f5RSzjkYY2sttVZrLbVW/3//f+ccbC3OOf9/vXcQQvdeOWetNTlnvXdzTjFGc05aazFG916UUnNOay17b1prjDEIITlnpRS9d8YYnHP/f957UkoqJYwtlFL/f5xz7z1rLa01Wmv/f/9//3//f/9//3//f/9//3//f/9//3//f/9//3//f/9//3//f/9//3//f/9//3//f/9//3//f/9//3//f/9/AAD/f/9//3//f/9//3//f/9//3//f/9//3//f/9//3//f/9//3//f/9//39zTikhrTFKKXNO6BwqJa45zjlKKdZaEELPOa41SyUIHRBCrTUIHQgh1lqMMVJKvXfOORhjc07GGPde3nvvPQkhWmv/f7138D0pIRBCMUbvPVprc04QQq01ay2MMWstWmsRQvA9dE7GGN57ay3POYwxc05zTlJKOWdSSs45UkoQPtZa7z2UUpxznHPvPVprc04xRjlnKSUYY1JKKSX/f/9/3ntzTlJKc06tNZRSlE6UUlJOlFJzTpxz7z3vPXtvay05Z0optVbee957hBBzTucc/3+cc8459145Z4wx915aa1JK7z1SSlprEELWWvdezjUpJXtvWmvoHAkhe2/GGL13xhhaa/9/3nu1VggdjTH3Xv9/3nuTTikhMUacc/9//3//f/9//3//f/9//3//f/9//3//f/9//3//f/9//3//f/9//3//f/9//3//f/9//3//f/9//3//f/9//38AAP9//3//f/9//3//f/9//3//f/9//3//f/9//3//f/9//3//f/9//3//fxhjjTGNLYwtlFKNLY0tMUYxRg9CemuUUs458D2tMWspMUYRQksprTFaa601Ukree601OWeUUucce2v/fzFGSilaa/9/vXcxRikhrTGNNRBCnHMYYxBCzjlKJWwt8D29d7ZWbC0qJa41/3+MMUslay17b/deCSHvPVJK7z21VjFGMUbOOSkhEEIYY+89WmtzTjFG3nsIIe89KiUQQv9//3/ee1JGrTHONTFGlFLONe89c04YYxBCtVKMMZROnHOMMRhjay1TSjlnvXeEEBhjxhi9dxhjrTW2Vhhj7z0xRrVW7z0xRhBCe28xRrVWOWeuNWspnHNaayklSimcc8YYvXfGGL13/3//f3tvED5TSt57/3//fxhjED7WWv9//3//f/9//3//f/9//3//f/9//3//f/9//3//f/9//3//f/9//3//f/9//3//f/9//3//f/9//3//f/9//3//fwAA/3//f/9//3//f/9//3//f/9//3//f/9//3//f/9//3//f/9//3//f/9//3+VUjFC1lZ7b/daGWM5Zxhj916+dxljtVb4XrZSlU4ZY/datVJaZ/9/MUb3Xt57lFJaa/dezjnfe/9/GGMQQr13/3/ee9Za7zkQPhBCc07eezlnc04xRhA+ET4YX957e2/POY0tGF//fxBCzjUQQv9/WmtKKc45GGMxRhhjUkrvPe85SyXvPTln7z1aa9ZalFLee805bClLKbVW/3//f957MUZsLa0x1lpSSkslrTEYY3tvEUJrKWsp1lq9d0opGGNLKUsp6Bxaa4QQOWcIIZRSCSFLKWwtEEIRQkopjC3vPTBG7z17b1JKlFI5Z4wtjTGcc1prKiXvOZxz5xycc8YYnHP/f/9//3//f/9//3//f/9//3//f/9//3//f/9//3//f/9//3//f/9//3//f/9//3//f/9//3//f/9//3//f/9//3//f/9//3//f/9//3//f/9//3//f/9/AAD/f/9//3//f/9//3//f/9//3//f/9//3//f/9//3//f/9//3//f/9//3//f957e2vee/9//3//f/9/3nvee/9//3/ee/9/3nv/e/9//3/ee/9//3+cc713/3+8c957vXe9c/9//3/dd71z/3//f/9//3+cb3trWmucc/9//397b5xze2t8b753/3//f/hedE7ee/9/e28ZX5xv/3/ee7VW9169dzlnnHNaa/de+F50ShhfvXe1Vnxve285Z/9/915TSnNKvXf/f/9/3nv3XnNOtVacc/heEUKVUr13/3/XWs81Ukacc7137z1aa+89rTFrKVprCCFaa601zjkrJWspaykRQpVWKiVsLXNKMUbOOb13c05zThhjjDGuNb13WmsIIRBCnHPGGJxzxhicc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e/9//3//f/9//3//f/9//3//f/9//3//f/9//3+cc9ZaWmv/f/9//3//f/9//3//f957/3v/f/9//3//f/9//3//f/9//3/ee957/3//f713916cc/9//38YY957OWf3XvdavXeUUr139161VnNKlE5SRvdee29zTnNOWmu1VpRS3nsYY5RSe28QQpRS3Xucc2st916cc0opnHMpJb13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7137z2UUt57/3//f/9//3//f/9//3//f/9//3//f/9//3//f/9//3//f/9//3//f/9//3//f/9//3//f/9//3//f/9//3//f/9//3//f/9//3//f/9//3//f/9//3//f9573nv/f9573nv/f9ZaOWf/f/9/W2vee957GGPee4wx3nv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39SSu89nHP/f/9//3//f/9//3//f/9//3//f/9//3//f/9//3//f/9//3//f/9//3//f/9//3//f/9//3//f/9//3//f/9//3//f/9//3//f/9//3//f/9//3//f/9//3//f/9//3//f/9/7z1SSr13/3//f/9//3//f713KSWUUv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zlnlFKcc/9//3//f/9//3//f/9//3//f/9//3//f/9//3//f/9//3//f/9//3//f/9//3//f/9//3//f/9//3//f/9//3//f/9//3//f/9//3//f/9//3//f/9//3//f/9//3//f/9//39zTkope2//f/9//3//f/9/3nutNa01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+cc/9//3//f/9//3//f/9//3//f/9//3//f/9//3//f/9//3//f/9//3//f/9//3//f/9//3//f/9//3//f/9//3//f/9//3//f/9//3//f/9//3//f/9//3//f/9//3//f/9//3//f3tvjDFaa/9//3//f/9//3//f/deSin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YY957/3//f/9//3//f/9/vXdTSv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713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RgAAABQAAAAIAAAAR0RJQwMAAAAiAAAADAAAAP////8iAAAADAAAAP////8lAAAADAAAAA0AAIAoAAAADAAAAAUAAAAiAAAADAAAAP7///8nAAAAGAAAAAUAAAAAAAAA////AgAAAAAlAAAADAAAAAUAAABMAAAAZAAAAAAAAABgAAAA/wAAAHwAAAAAAAAAYAAAAAABAAAdAAAAIQDwAAAAAAAAAAAAAACAPwAAAAAAAAAAAACAPwAAAAAAAAAAAAAAAAAAAAAAAAAAAAAAAAAAAAAAAAAAJQAAAAwAAAAAAACAKAAAAAwAAAAFAAAAJwAAABgAAAAFAAAAAAAAAP///wIAAAAAJQAAAAwAAAAFAAAATAAAAGQAAAAJAAAAYAAAAPYAAABsAAAACQAAAGAAAADuAAAADQAAACEA8AAAAAAAAAAAAAAAgD8AAAAAAAAAAAAAgD8AAAAAAAAAAAAAAAAAAAAAAAAAAAAAAAAAAAAAAAAAACUAAAAMAAAAAAAAgCgAAAAMAAAABQAAACcAAAAYAAAABQAAAAAAAAD///8CAAAAACUAAAAMAAAABQAAAEwAAABkAAAACQAAAHAAAAD2AAAAfAAAAAkAAABwAAAA7gAAAA0AAAAhAPAAAAAAAAAAAAAAAIA/AAAAAAAAAAAAAIA/AAAAAAAAAAAAAAAAAAAAAAAAAAAAAAAAAAAAAAAAAAAlAAAADAAAAAAAAIAoAAAADAAAAAUAAAAKAAAAEAAAAAAAAAAAAAAADgAAABQAAAAAAAAAEAAAABQAAAA=</Object>
  <Object Id="idInvalidSigLnImg">AQAAAGwAAAAAAAAAAAAAAP8AAAB/AAAAAAAAAAAAAABNIwAAnxEAACBFTUYAAAEA9NEAAJsAAAAGAAAAAAAAAAAAAAAAAAAAkAYAABoEAABRAgAAcgEAAAAAAAAAAAAAAAAAABoLCQDwpgUACgAAABAAAAAAAAAAAAAAACcAAAAYAAAAAQAAAAAAAAD///8AAAAAACUAAAAMAAAAAQAAAEwAAABkAAAAAAAAAAAAAAD/AAAAfwAAAAAAAAAAAAAAAAEAAIAAAAAhAPAAAAAAAAAAAAAAAIA/AAAAAAAAAAAAAIA/AAAAAAAAAAAAAAAAAAAAAAAAAAAAAAAAAAAAAAAAAAAlAAAADAAAAAAAAIAKAAAAEAAAAAAAAAAAAAAAJwAAABgAAAACAAAAAAAAAPDw8AAAAAAAJQAAAAwAAAACAAAATAAAAGQAAAAAAAAAAAAAAP8AAAB/AAAAAAAAAAAAAAAAAQAAgAAAACEA8AAAAAAAAAAAAAAAgD8AAAAAAAAAAAAAgD8AAAAAAAAAAAAAAAAAAAAAAAAAAAAAAAAAAAAAAAAAACUAAAAMAAAAAAAAgCUAAAAMAAAAAgAAAEwAAABkAAAAAAAAAAAAAAD/AAAAfwAAAAAAAAAAAAAAAAEAAIAAAAAhAPAAAAAAAAAAAAAAAIA/AAAAAAAAAAAAAIA/AAAAAAAAAAAAAAAAAAAAAAAAAAAAAAAAAAAAAAAAAAAlAAAADAAAAAAAAIAlAAAADAAAAAIAAABMAAAAZAAAAAAAAAAAAAAA/wAAAH8AAAAAAAAAAAAAAAABAACAAAAAIQDwAAAAAAAAAAAAAACAPwAAAAAAAAAAAACAPwAAAAAAAAAAAAAAAAAAAAAAAAAAAAAAAAAAAAAAAAAAJQAAAAwAAAAAAACAJQAAAAwAAAACAAAATAAAAGQAAAAAAAAAAAAAAP8AAAB/AAAAAAAAAAAAAAAAAQAAgAAAACEA8AAAAAAAAAAAAAAAgD8AAAAAAAAAAAAAgD8AAAAAAAAAAAAAAAAAAAAAAAAAAAAAAAAAAAAAAAAAACUAAAAMAAAAAAAAgCcAAAAYAAAAAwAAAAAAAAD///8CAAAAACUAAAAMAAAAAwAAAEwAAABkAAAAAAAAAAAAAAD/AAAAfwAAAAAAAAAAAAAAAAEAAIAAAAAhAPAAAAAAAAAAAAAAAIA/AAAAAAAAAAAAAIA/AAAAAAAAAAAAAAAAAAAAAAAAAAAAAAAAAAAAAAAAAAAlAAAADAAAAAAAAIAoAAAADAAAAAMAAAAnAAAAGAAAAAMAAAAAAAAA////AgAAAAAlAAAADAAAAAMAAABMAAAAZAAAAAAAAAAAAAAA/wAAAH8AAAAAAAAAAAAAAAABAACAAAAAIQDwAAAAAAAAAAAAAACAPwAAAAAAAAAAAACAPwAAAAAAAAAAAAAAAAAAAAAAAAAAAAAAAAAAAAAAAAAAJQAAAAwAAAAAAACAKAAAAAwAAAADAAAAJwAAABgAAAADAAAAAAAAAP///wIAAAAAJQAAAAwAAAADAAAATAAAAGQAAAAAAAAAAwAAAP8AAAASAAAAAAAAAAMAAAAAAQAAEAAAACEA8AAAAAAAAAAAAAAAgD8AAAAAAAAAAAAAgD8AAAAAAAAAAAAAAAAAAAAAAAAAAAAAAAAAAAAAAAAAACUAAAAMAAAAAAAAgCgAAAAMAAAAAwAAACcAAAAYAAAAAwAAAAAAAAD///8CAAAAACUAAAAMAAAAAwAAAEwAAABkAAAACQAAAAMAAAAYAAAAEgAAAAkAAAADAAAAEAAAABAAAAAhAPAAAAAAAAAAAAAAAIA/AAAAAAAAAAAAAIA/AAAAAAAAAAAAAAAAAAAAAAAAAAAAAAAAAAAAAAAAAAAlAAAADAAAAAAAAIAoAAAADAAAAAMAAABQAAAA3AIAAAoAAAADAAAAFwAAABAAAAAKAAAAAwAAAAAAAAAAAAAADgAAAA4AAABMAAAAKAAAAHQAAABoAgAAAAAAAAAAAAAOAAAAKAAAAA4AAAAOAAAAAQAYAAAAAAAAAAAAAAAAAAAAAAAAAAAAAAAAAJ+k4f////////////////////39//z8/3KI8eHk+v///////+vt+8XL9XIAy874////////////////////9fX/8/P/FjHxcX/o/f3/6Oz/XG7ikpnicwD///+0wsm6yM+3xMy3xMy/y9TH0dbI0tYcQf8+W//CzP+NofsnQN67wPRPAP///4evv1Z2hm+Ro2+Po1t0i6K+y63K1n6T9zFU/0tp/z9f+4GT+PL0/i4A////fZ6vzLqt2sm92si9zLy17OPi8ero5ubyiJ3/OV3/dIj/4+b//v7/MADU3P+73ej/2MD/2MD/2MD/3cv/7N3/7uDIyv1qgf9beP9ffP/Dz//8/P95AP///3aNmePAq6BwUKl9YtKwnfrv5v/48GB4/3uO/9rc/624/1l8/7vJ/28A////vePv+e3e5d7S39bO8OfmnKr8jZ7/gpP87OX2/+7m5ezousrzl6j9VgD///+OscPR6/FBuuMmp8+Gzd6kufeks/rs5e3/7OD/59nAx8SGnKnt7/FhAP///6XL3Lzo9i286TvD7VO82+js7P/08P/u5//o4P/m2cPPz2+Pm+js7SAA////pcvc2fH4YsnqLbrpW8jo6+/v//Tw/+/g/+vg/+jdw9HTaYib5urtIAD///+YvMT5/f3Z8Pi85/bU8vn6/Pr//fr/8On/7eD/5duzvL9khJXn6+51AP///63a54SmraHH0JnD0Haarb3l88jy/4KdqrHS33CElJK2xG2Moebp7XYAcJiwdJqykKjAgqGygqGykKjAZoykYIigiaK5bYudkKjAa4ibUHCA5ers7dgnAAAAGAAAAAMAAAAAAAAA////AgAAAAAlAAAADAAAAAMAAABMAAAAZAAAACIAAAAEAAAAcAAAABAAAAAiAAAABAAAAE8AAAANAAAAIQDwAAAAAAAAAAAAAACAPwAAAAAAAAAAAACAPwAAAAAAAAAAAAAAAAAAAAAAAAAAAAAAAAAAAAAAAAAAJQAAAAwAAAAAAACAKAAAAAwAAAADAAAAUgAAAHABAAADAAAA9f///wAAAAAAAAAAAAAAAJABAAAAAAABAAAAAHQAYQBoAG8AbQBhAAAAAAAAAAAAAAAAAAAAAAAAAAAAAAAAAAAAAAAAAAAAAAAAAAAAAAAAAAAAAAAAAAAAAAAAAEh1MHNIdc8MAS47AAAAgNU0APbXPGoAAAAAzwwBLu4AAACg5dMCBtg8av8iAOF/5ADAKQAAAAAAAADfAQAgAAAAIDgAigE81TQAYNU0AM8MAS5TZWdvZSBVSQBXO2pYAAAAAAAAABFXO2oSAAAAoOXTApzVNABTZWdvZSBVSQAANAASAAAA7gAAAKDl0wJUUTtq7gAAAAEAAAAAAAAAnNU0AF7UPGoQ1jQA7gAAAAEAAAAAAAAAtNU0AF7UPGoAADQA7gAAAIzXNAABAAAAINY0AATWNACGvXN1AQAAAEEAAAAMAwAAAAAAAAIAAABABUAAAAAAAAEAAAjMDAHMZHYACAAAAAAlAAAADAAAAAMAAAAYAAAADAAAAP8AAAISAAAADAAAAAEAAAAeAAAAGAAAACIAAAAEAAAAcQAAABEAAABUAAAAqAAAACMAAAAEAAAAbwAAABAAAAABAAAAwzANQs/zDEIjAAAABAAAAA8AAABMAAAAAAAAAAAAAAAAAAAA//////////9sAAAATgBlAHAAbABhAHQAbgD9ACAAcABvAGQAcABpAHMAAIAHAAAABgAAAAYAAAACAAAABgAAAAQAAAAGAAAABgAAAAMAAAAGAAAABgAAAAYAAAAGAAAAAgAAAAUAAABLAAAAEAAAAAAAAAAFAAAAJQAAAAwAAAANAACAJwAAABgAAAAEAAAAAAAAAAAAAAIAAAAAJQAAAAwAAAAEAAAATAAAAGQAAAAAAAAAAAAAAP//////////AAAAABYAAAAAAAAARQAAACEA8AAAAAAAAAAAAAAAgD8AAAAAAAAAAAAAgD8AAAAAAAAAAAAAAAAAAAAAAAAAAAAAAAAAAAAAAAAAACUAAAAMAAAAAAAAgCUAAAAMAAAABAAAAEwAAABkAAAAAAAAAAAAAAD//////////wAAAAAWAAAAAAEAAAAAAAAhAPAAAAAAAAAAAAAAAIA/AAAAAAAAAAAAAIA/AAAAAAAAAAAAAAAAAAAAAAAAAAAAAAAAAAAAAAAAAAAlAAAADAAAAAAAAIAlAAAADAAAAAQAAABMAAAAZAAAAAAAAAAAAAAA//////////8AAQAAFgAAAAAAAABFAAAAIQDwAAAAAAAAAAAAAACAPwAAAAAAAAAAAACAPwAAAAAAAAAAAAAAAAAAAAAAAAAAAAAAAAAAAAAAAAAAJQAAAAwAAAAAAACAJQAAAAwAAAAEAAAATAAAAGQAAAAAAAAAWwAAAP8AAABcAAAAAAAAAFsAAAAAAQAAAgAAACEA8AAAAAAAAAAAAAAAgD8AAAAAAAAAAAAAgD8AAAAAAAAAAAAAAAAAAAAAAAAAAAAAAAAAAAAAAAAAACUAAAAMAAAAAAAAgCgAAAAMAAAABAAAACcAAAAYAAAABAAAAAAAAAD///8CAAAAACUAAAAMAAAABAAAAEwAAABkAAAAAAAAABYAAAD/AAAAWgAAAAAAAAAWAAAAAAEAAEUAAAAhAPAAAAAAAAAAAAAAAIA/AAAAAAAAAAAAAIA/AAAAAAAAAAAAAAAAAAAAAAAAAAAAAAAAAAAAAAAAAAAlAAAADAAAAAAAAIAoAAAADAAAAAQAAAAnAAAAGAAAAAQAAAAAAAAA////AgAAAAAlAAAADAAAAAQAAABMAAAAZAAAAAkAAAA3AAAAHwAAAFoAAAAJAAAANwAAABcAAAAkAAAAIQDwAAAAAAAAAAAAAACAPwAAAAAAAAAAAACAPwAAAAAAAAAAAAAAAAAAAAAAAAAAAAAAAAAAAAAAAAAAJQAAAAwAAAAAAACAKAAAAAwAAAAEAAAAUgAAAHABAAAEAAAA4P///wAAAAAAAAAAAAAAAJABAAAAAAABAAAAAGEAcgBpAGEAbAAAAAAAAAAAAAAAAAAAAAAAAAAAAAAAAAAAAAAAAAAAAAAAAAAAAAAAAAAAAAAAAAAAAAAAAAAAAHgEAGDlAgAABAAAAAQAAAAAAAAAAABTAGkAZwBuAGEAdAB1AHIAZQBMAGkAbgBlAAAAkqU8apCkPGqQ/9MCBPNyaiBRK2sA+eQCAAAEAHzfNAAFMkNqsEThA+AwPGoiMkNqbMrjoxDgNAABAAQAAAAEAIB8OQDeBgAAAAAEAAAANABbOkVqAFQxAgD55AIQ4DQAEOA0AAEABAAAAAQA4N80AAAAAAD/////pN80AODfNADgMDxqgztFavDK46MAADQAsEThA0Cm4AMAAAAAMAAAAPTfNAAAAAAA8lk7agAAAACABBEAAAAAAFD/0wLY3zQAdlg7avSm4AOT4DQAZHYACAAAAAAlAAAADAAAAAQAAAAYAAAADAAAAAAAAAISAAAADAAAAAEAAAAWAAAADAAAAAgAAABUAAAAVAAAAAoAAAA3AAAAHgAAAFoAAAABAAAAwzANQs/zDEIKAAAAWwAAAAEAAABMAAAABAAAAAkAAAA3AAAAIAAAAFsAAABQAAAAWAAAABUAAAAWAAAADAAAAAAAAAAlAAAADAAAAA0AAIAnAAAAGAAAAAUAAAAAAAAA////AgAAAAAlAAAADAAAAAUAAABMAAAAZAAAACkAAAAZAAAA9gAAAFoAAAApAAAAGQAAAM4AAABCAAAAIQDwAAAAAAAAAAAAAACAPwAAAAAAAAAAAACAPwAAAAAAAAAAAAAAAAAAAAAAAAAAAAAAAAAAAAAAAAAAJQAAAAwAAAAAAACAKAAAAAwAAAAFAAAAJwAAABgAAAAFAAAAAAAAAP///wIAAAAAJQAAAAwAAAAFAAAATAAAAGQAAAApAAAAGQAAAPYAAABXAAAAKQAAABkAAADOAAAAPwAAACEA8AAAAAAAAAAAAAAAgD8AAAAAAAAAAAAAgD8AAAAAAAAAAAAAAAAAAAAAAAAAAAAAAAAAAAAAAAAAACUAAAAMAAAAAAAAgCgAAAAMAAAABQAAACcAAAAYAAAABQAAAAAAAAD///8CAAAAACUAAAAMAAAABQAAAEwAAABkAAAAKQAAABkAAAD2AAAAVwAAACkAAAAZAAAAzgAAAD8AAAAhAPAAAAAAAAAAAAAAAIA/AAAAAAAAAAAAAIA/AAAAAAAAAAAAAAAAAAAAAAAAAAAAAAAAAAAAAAAAAAAlAAAADAAAAAAAAIAoAAAADAAAAAUAAAAhAAAACAAAAGIAAAAMAAAAAQAAACEAAAAIAAAAIQAAAAgAAABzAAAADAAAAAAAAAAcAAAACAAAACUAAAAMAAAAAAAAgCUAAAAMAAAABwAAgCUAAAAMAAAADgAAgBkAAAAMAAAA////ABgAAAAMAAAAAAAAABIAAAAMAAAAAgAAABMAAAAMAAAAAQAAABQAAAAMAAAADQAAABUAAAAMAAAAAQAAABYAAAAMAAAAAAAAAA0AAAAQAAAAAAAAAAAAAAA6AAAADAAAAAoAAAAbAAAAEAAAAAAAAAAAAAAAIwAAACAAAAADqII/AAAAAAAAAAD8B4A/AAAkQgAA0EEkAAAAJAAAAAOogj8AAAAAAAAAAPwHgD8AACRCAADQQQQAAABzAAAADAAAAAAAAAANAAAAEAAAACkAAAAaAAAAUgAAAHABAAAFAAAAEAAAAAcAAAAAAAAAAAAAALwCAAAAAADuBwICIlMAeQBzAHQAZQBtAAAAAAAAAAAAACy/ffv2//8AAAAAAAAAAAAAAAAAAAAAAAAAAAAAAAAgjfsGgPj//0qXAAAAAAAAAAAAAAAAAAAAAAAAAAAAAAAAAABY13cGAAAAAKgUIW4iAIoBAAAAAAAAAAAAAAAAAAAAAAAAAAAAAAAAAAAAAAAAAAAAAAAAAAAAAAAAAAAAAAAAAAAAAAAAAAAAAAAAAAAAAAAAAAAAAAAAAAAAAAAAAAAAAAAAAAAAAAAAAAAAAAAAAAAAAAAAAAAAAAAAAAAAAAAAAAAAAAAAAAAAAAAAAAAAAAAAAAAAAAAAAAAAAAAAAAAAAAAAAAAAAAAAAAAAAAAAAAAAAAAAAAAAAAAAAAAAAAAAAAAAAAAAAABm9aB3AAAAAAwhondypTQAAAAAAGylNABSK/F2ZHYACAAAAAAlAAAADAAAAAUAAABGAAAAKAAAABwAAABHRElDAgAAAAAAAAAAAAAAYgAAAD0AAAAAAAAAIQAAAAgAAABiAAAADAAAAAEAAAAVAAAADAAAAAQAAAAVAAAADAAAAAQAAABRAAAAwLkAACkAAAAaAAAAiwAAAFUAAAAAAAAAAAAAAAAAAAAAAAAAwwAAAHkAAABQAAAAKAAAAHgAAABIuQAAAAAAACAAzABhAAAAPAAAACgAAADDAAAAeQ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59zXmv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Vo9Ql9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n+cUlol3lr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3xOmy08Rp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5/nE5cQlxGHW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+8Ut5SnE7+Wt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95avVJeZ71Sn2//f/9//3//f/9//3//f/9//3//f/9//3+ec71S/lrf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3lq+Ut93nlL+Wv9//3//f/9//3//f/9//3//f/9//3/ee3tKvDE9Qn5K3lqf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9Wp1O33u9Up5Ov3f/f/9//3//f/9//3//f/9//3//f59z2jW/Uj5jvlIcPt5W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xenU6fc993fU5/b/9//3//f/9//3//f/9//3//f/9/HWfcOf9//3//f19rXUq+Vr93/3+ec793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PWN8Sn9v/3/dWj5j/3//f/9//3//f/9//3//f/9//38eY7s1/3//f/9//39ea1xG/l7dWts5+zn+Wr9z/3//f/9//3//f997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39dZ31KX2f/f31vnk5/b/9//3//f/9//3//f/9//3//fx5j/Dn/f/9//3//f/9/HV8bPvs5+zUcOpstnk6/c/9//3//f35v3lafc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55zXEYeY/9/33s9Qj9j/3//f/9//3//f/9//3//f/9/Pmf7Pf9//3//f/9//3++d3xK+zlfa957HFv7Od5W33v/f/9/Gj7bNRxCX2v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33d9St5W/3//f51S3lbfe/9//3//f/9//3//f/9//39+bz1C33v/f/9//3//f/9/3FocPj5j/3//f/1aPUJfa/9//3/6Od5aO0JeSt97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51OnlK/d/9/PWd9Sp9z/3//f/9//3//f/9//3//f793PEafb/9//3//f/9//3/+XtsxXUqeb/9/3nedTj1Gn3P/fzpC/mK+c1xGH2P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3ladTt93/3//f31OX2v/f/9//3//f/9//3//f/9/v3d9Tj5j/3//f/9//3//f/5eXUYbPv5e33v/f55zfEreWt97m1L/Xv9/nm9eSp9z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9Wn1Kf2//f/9/PmPeWt97/3//f/9//3//f/9//3/fe5tSn1L/f/9//3//f/9/Hl+9Ur1SfEqfc/9//399b51OH2MdY51W/3//f95afU7/e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11nfEp/b/9//3+eb99Wv3f/f/9//3//f/9//3//f997/F4dPv9//3//f/9//3/+Wt9Wfmt9Sh5j/3//f/9/PmO/Uj1nfk7/f/9/nnN+Tl9r/3//f/9//3//f/9//3//f/9//3//f/9//3//e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fWtcRj5j/3//f993nk6fc/9//3//f/9//3//f/9//39dZ/s5f2v/f/9//3//fz5jvVKfc91avlafc/9//3//e/5aPmNcRv9//3//f15nvlbfe/9/33t/b793/3//f/9//3//f/9//3//f79333f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fe1xGHmP/f/9//3/eUv5a/3//f/9//3//f/9//3//f79z/D3+Wv9//3//f/9/XmfeWp9zvnNdRj9n/3//f/9/vnOeUh1C33f/f/9//3+dTh9n/39+bzxCnVK/d/9//3//f/9//3//f/9/nnN/a/97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97fEr9Wv9//3//fz1ffkrfe/9//3//f/9//3//f/9/v3dcSl1K/3//f/9//39+a75Wn2/+e51O/lr/f/9//3/+f75W/Dlfa/9//3//fz5nfU7/fz1jGz4bQv5e/3//f/9//3//f/9//3++cx1f33v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+cTv5e/3v/f/9/v3NdRr93/3//f/9//3//f/9//3//f/xeGz6ec/9//3//f55znVIeY/9/fmveVr93/3//f/9/v3OdTp9O/3//f/9/33s+Yz5nXmedTv1aPEZ/a/9//3//f/9//3//f9533Vq/d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91W3lbfe/9//3/ee31Ofm//f/9//3//f/9//3//f/9/fm8aPl5n/3//f/9//3+cUt5a33v/f7xSn2//f/9//3//f11n/jmfc/9//3//f55v3lo+Z55SfWt8Sr5S/3//f/9//3//f/9/33t7Sp9v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Xme+Vn9v/3//f/9/3FZfZ/9//3//f/9//3//f/9//3++d7xS/V7/f/9//3//f/5enlLfe/9/3lZfZ/9//3//f/9//3/cNb9W/3//f/9/33feVh9bnk6/c11nvVJ/b/9//3//f/9//3//f5xSP2P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++c11GP2P/f/9//39dZ51S/3//f/9//3//f/9//3//f/9/PGfdWv9//3//f/9/XWddSj5n/389X/5ev3v/f/9//3//f5xOHD7/f/9//3//e19jnko+Ql9n/38eX95a33v/f/9//3//f/9/vFbfWt97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997fk4fX/9//3//f753/T1/a/9//3//f/9//3//f/9//39+c7tS33f/f/9//3/fe1xG/lr/f35rnlK/d/9//3//f/9/nnMcPp9v/3//f/9/v3PfUv053lb/f79z3lZfa/9//3//f/9//3/9Xp5O33v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39cRt5W33v/f/9//388Qp9S/n//f/9//3//f/9//3//f55zvVI+Y/9//3//f/5/vVadTr93XmueTp9z/3//f/9//3//f91Wv1L/f/9//3//f19n/Tk8Qv9//3+fbx1fnnP/f/9//3//fzxfnk6/d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3xKnE7fe/9//3//fz1fHkL/f/9//3//f/9//3//f/9//38dY51Ov3P/f/9//3+db11KPmefczxCf2//f/9//3//f/9/PWP9OX9v/3//f/9/v3M8Pj1C33v/f/97f2d/a/9//3//f/9/XGd9St93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m048Rp9z/3//f/9/v3ccOp9z/3//f/9//3//f/9//3//f793/V5fa/9//3//f/9/vFKeUl5rPEI+Z/9//3//f/9//3++c15GvlL/f/9//3/fe71S+zmfb/9//39/bx9ff2//f/9//387Z1xKvnf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eWt05f2//f/9//3//f1xGH2P/f/9//3//f/9//3//f/9//3//f/97/3//f/9//399a11GXUY9Qp9z/3//f/9//3//f/9/fUp/Sr9z/3//f/9/PWccPv5a/3//f/9/Hl//Xr93/3//f1xnPEa/d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x1f/DleZ/9//3//f/9//Fo+Rv9//3//f/9//3//f/9//3//f/9//3//f/9//3//f997n29cQp1Sv3f/f/9//3//f/9//3+9Vr5Ovlb/f/9//3/fd5xOfUrfe/9//3++c95aH2O/d/9/G2NdSr93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nnNcSn9v/3//f/9//3+ed/09/3//f/9//3//f/9//3//f/9//3//f/9//3//f/9//3//f59z33f/f/9//3//f/9//3//fx1j3lJdSn9r/3//f/9/XmddRp9z/3//f/9/f299Sv5annP7Wl1K33v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fe95aX2f/f/9//3//f/9/3Dm/c/9//3//f/9//3//f/9//3//f/9//3//f/9//3//f/9//3//f/9//3//f/9//3//f/9/nnNdSh1fvlb/f/9//3+ec51O31r/f/9//3/fe/5eHEKdTvo5nE7fd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Vo+Y997/3//f/9//39bSr5S/3//f/9//3//f/9//3//f/9//3//f/9//3//f/9//3//f/9//3//f/9//3//f/9//3/fe/5an2v9Wp9z/3//f/9//l6eUt97/3//f/9/33teZ1xG/Dk+Y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39eZz5f33v/f/9//3//f/taHT7fe/9//3//f/9//3//f/9//3//f/9//3//f/9//3//f/9//3//f/9//3//f/9//3//f/9/XWdfZ11j3lb/f/9//39ea31Of2v/f/9//3//f/9/v3N/b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15r31a/c/9//3//f/9//3/cNT9n/3//f/9//3//f/9//3//f/9//3//f/9//3//f/9//3//f/9//3//f/9//3//f/9//3+/d75Sv3N9Sr93/3//f9533Va+Vv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v3OdTp9z/3//f/9//3/ee/s5PUb+Xr1W/loeY39rf2+/d793/3//f/9//3//f/9//3//f/9//3//f/9//3//f/9//3//f993fk5ea95a/17/f/9//38dX75Sn3P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e75Sf2//f/9//3/ed75S/DWbLX1KXEY9Qn5KnU6eUr5W3lofY19rf2u/d997/3//f/9//3//f/9//3//f/9//3//f/9//3+9Vv9aXmu+Vt97/3//f993Xmvfe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XUY/Z/9//3//f55z3Dn9NbstH2N+a39rXmc/Y/5a3lZ9Sp9OnkqeTr5SP2MfY59zv3Pfe/9//3//f/9//3//f/9//3//fz5nfk7fd/1an2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+eTj9j/3//f/9/33tfa/5a+zldRn9rv3P/f997/3u/d79zn29/ax5jH1/+Wt9W/lreVt5aH2O/c/97/3//f/9//3//f/9/n3e+Ut93fmseX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75SH1/fe/9//3//f/9//3sdY9w1X2Pfd/9//3//f/9//3//f/9//3/fe993n2+fb15nHmOeUr9W/lo/Y79z/3//f/9//3//fx5jf2ueb75Wf2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31YfX/9//3//f/9//3//f/97+jVfa/9//3//f/9//3//f/9//3//f/9//3//f/9//3/fe79zX2cfX75SH18/Y59v/3v/f/9/fmvfWt93vlYfY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38dX/5a33v/f/9//3//f/9//3+7Ur5S/3//f/9//3//f/9//3//f/9//3//f/9//3//f/9//3//f993v3efc59zXmd/Z19j33eeb75Sn3M+Z71W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31nvVLfe/9//3//f/9//3//fzxnHULfe/9//3//f/9//3//f/9//3//f/9//3//f/9//3//f/9//3//f/9//3//e79zf2e/b79vXEK/Vv1avVKfc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38YY/9//3//f9Za1lZaa/9//397b5RS+F69d/9//3//f/9//3//f/9//3//f/9//3//f/9//3//f/9//3//f/9//3//f/9//3//f/9//3//f/9//3//f/9/nW/eVr93/3//f/9//3//f/9/33fbNf5a/3//f/9//3//f/9/e29aa957/3//f/9//3//f/9//3//f/9//3//f/9//3//e/9/v3ecTpst3DGbMX1KXmvfe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xBC3nv/f5RSSymtMc45Wmucc601bCmMLTFCnHP/f9ZaOWf/f/9//3//fxBCc04xRlJKnHP/f+89/3//f/9/vXdzTpRSWmv/f/9/vXecc3tvvXfee713e288Z55Ov3f/f713vXf/f/9//3//f7xWPUL/f/9//3//f/9//3+1Vs45e2//f/9//3//f/9//3//f/9//3//f/9//3//f/9//3//f11nW0YeW1xGmyn8OV1GP2ffe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957ay3ee/9/CSHvORljlFJ7b3NKSiXvOc81ayn3Wt57tVYYY/9//3//f957jTFKJYwtzjm9d/9/xhjWWv9/3nvWWgghay2tNTln915rLSklKSUQQjlnzj0pJUwpFj6dc5RSSiUqJVJK/3//fxhnlVL6OT5j/397b8857z2cd9Zaay21Vv9//3//f/9//3/ee713/3//f717e2//f/9//3//f/9/v3fdWn9rXmtdRl1GHT6bLV1GPmPfe/9//3//f/9//3//f/9//3//f/9//3//f/9//3//f/9//3//f/9//3//f/9//3//f/9//3//f/9//3//f/9//3//f/9//3//f/9//3//f/9//3//f/9//3//f/9//3//f/9//3//f/9//3//f/9//3//f/9//3//f/9//3//f/9//3//f/9//3//f/9//3//f/9//3//f/9//3//f/9//3//fwAA/3//f/9//3//f/9//3//f/9//3//f/9//3//f/9//3//f/9//3//f/9/7z1KKd57nHMIIRFCED73XntvbC2NLe81zzFrJTFCtVa1Vv9//3//f/9/MUIqJUsljC06Z/9/tVYqJVJK/3+9dxA+rTHPNe89jDFSRiohjCnONTlj917vOa0trjGPKZZSay3PNUsl5xicc957CCHwPVpGPkK9c1NKSyVtLVJG915rLVJK3nv/f/9//3//f+89tVb/f7VWaykqJSolnHPWWu89vXetNfM5m1JVSjlG31rfdz9jPUK9Mfs9FEI5Z/9/1VoQQrVW/3//f3tvMUa1Vt57/3//f/9//3//f3tvc07WWr13/3+cczpnOmsYY9573ntaa957/3//f/9//3//f/9/3nsYY9ZanHP/f957OWf3Xpxz/397bxhjOWf3Xpxz/3//f/9//3//f/9//3//f/9//3//f/9//3//f/9//3//f/9//3//f/9//3//f/9//3//f/9//3//f/9/AAD/f/9//3//f/9//3//f/9//3//f/9//3//f/9//3//f/9//3//f/9//38QQikl3nsQQrRSvXdaa5RSGGNLKTlnWmeVTowpUkbWWjln/3//f/9//3+1Vs41SyUQPr13/385ZwkhSym9d957OWOcb/daaimtNbVWrjHwNRhfvXe9d1prOWPPNUwldUoYX1trMkLoHNZa3ntLKSoluVbaNRlfay2VTs817zm1Vu89lFL/f/9//3//f/9/jDG1Vt57SimtMe85jTG9d3RSEEJ7b0opsDU4Qo0tVkrdWt97/3ufc/1aWkZNJfQ5eUptLSohKSG1Vv9/ai0JIYwtzzn/f/9//3//f1przjlKKWstc06ccxBCSylsKYwtWmeccykl917/f/9//3//f/9/3nsRQo0taykQQr13GF9sLWwtMkacc3NOjDGNMWwtMUa9d/9//3//f/9//3//f/9//3//f/9//3//f/9//3//f/9//3//f/9//3//f/9//3//f/9//3//f/9//38AAP9//3//f/9//3//f/9//3//f/9//3//f/9//3//f/9//3//f/9//3//f+89ay2ccwghemv/f/9//3tSSmst3nv/fzlnbC0QQr13/3//f/9//3//f/9/+F4yQiolnHP/f/9/ay3nHBhj/3//f997WmvOOTFGvXdTSmsplFL/f/9/nHP3Wu85CiH5Wt97/3/eeykh1lb/f9VaCSXXVto5UimuNd571lprLZRSnHO9d/9//3//f/9/3ntrLZRSe28pJXtve2+9d957UkrvPb13c05daxhCd0o7Z51SX2f/fzlnGGP3Xs41sDE4QvY1+DVwKUklvXdSSt57e29KLRlj/3//f/9/tVaMMXtv916tNdZa917OOc85Uka9c/9/SinOOd57/3//f/9//3+cc8YYMUJTSo01dFLvPY0xEULwPfdelFIpJYwtjS2tMXtv/3//f/9//3//f/9//3//f/9//3//f/9//3//f/9//3//f/9//3//f/9//3//f/9//3//f/9//3//fwAA/3//f/9//3//f/9//3//f/9//3//f/9//3//f/9//3//f/9//3//f/9/7z1rLVpr5xwYY/9//3+9d845ay3ee/9/e2+MMc45nHPWWvde/3//f/9//3/ed1JGSym1Uv9//39SSucYUkr/f3tvbC2tNa0xWmv/fzlnrTGtNRhjvXcQPowpaykJHbhSnHNaa3tvxhTee/9/nHNKKe85+1YSIY0tvXe1Vq01GGP/f/9//3//f/9//3//f2st1lpaayoljTHPOY0xe29SSjFG/3//f997/l7eWt57/V4fY7137z0IIWwpKiGuNXtrv3P8WldG5xi4Vj5jn3Pee1JKEEL/f/9//3+1Vq01vXdaa601lFL/f/de7z17b/9//39SSkopvXf/f/9//3//f3tvxhj/f3tvMUKuNa01tVbeezFGUkoYY885lVKcc3tv/3//f/9//3//f/9//3//f/9//3//f/9//3//f/9//3//f/9//3//f/9//3//f/9//3//f/9//3//f/9/AAD/f/9//3//f/9//3//f/9//3//f/9//3//f/9//3//f/9//3//f/9//3/OOYwxOWcpIc45/3//f713rTVKKZxz/397b845EEJ7b1JKGGP/f/9//3//f/9/11pLKa013nv/f3tvCCFsLd57tVYJIc41tlb/f/9/vXdzTmst9173XhA+MkLvOSshmFJTSowtaykQRv9//3/ee+89KSVca3EpayVTShBCUkree/9//3//f/9//3//f/9/rTXWWntvKSHPNXNKSyk5Z3NOMUb/f/9//38cY3tOvndea91av3cxRs45MkaNMfde/38YY1JGUkYKIXdKfUo7Rn1rzjkQQv9//3//fzlnrTX3XnNOrTUYY/9/1lrvPVpr/3//f3tvKSWcc/9//3//f/9/vXdKKRhjc0qNMRFCzjk4Z957EELvPb13tVYQQjln/3//f/9//3//f/9//3//f/9//3//f/9//3//f/9//3//f/9//3//f/9//3//f/9//3//f/9//3//f/9//38AAP9//3//f/9//3//f/9//3//f/9//3//f/9//3//f/9//3//f/9//3//f845ay17awghKSF7b713OWcQQkopc06ccxljrTVzTtZatVa9d/9//3//f/9/nHOcc4wxSinee9573nspISklOWcyRkollE7ee/9//3//f9ZaSimUUlJKMUa9d3ROKyVVRkopjTHwPd57/3//f/9/914IIddaE0IIHY4x7z17b/9//3//f/9//3//f/9//39sMdZanHNKJVJGGF8IIZtvc04xRv9//3//fzljrzE4Z31r3VZ/b/derTWUVs01OWe9d40x7znONQkhWmvYVpEt0jVKJVRKv3ffd/9/vXdSSikhSylzTv9//3+1Vu89e2//f/9/3nuMMZRS/3//f/9//3//f1JKaylKJc41c06tNRln/38xRu89nHO9dxBC7z17b/9//3//f/9//3//f/9//3//f/9//3//f/9//3//f/9//3//f/9//3//f/9//3//f/9//3//f/9//3//fwAA/3//f/9//3//f/9//3//f/9//3//f/9//3//f/9//3//f/9//3//f/9/rTXvPd57rTXONc85EELOOXNKbCmNLRA+zjnvOVprWms5Z/9//3//f/9//38QQrVWjDFSSv9/tVaUVmwtCSH3XlJKzjlaa1prvXe9czlnWmsQQrVWMUYQQntvc05tKRc+KyXWXp13vnf/f/9/3ntaa0olUkr3XisldUpaa/9//3//f/9//3//f/9//3//f6011l7/f1JKrTGuNRFC/39zThBC/3//f/9/GGNsLZZS33v+Wj9nvXMwQpRS7z05ZzlnrTWcc1pray05ZxBCay3ONVNKHGP+Wl9n33fee7VWrTGuNdZa/3//f7VWEEJ7b/9//3//f1JKrTXee/9//3//f/9/915KKWwtMUYYY4wxWmveezFG7z29d/9/GGNrLfde/3//f/9//3//f/9//3//f/9//3//f/9//3//f/9//3//f/9//3//f/9//3//f/9//3//f/9//3//f/9/AAD/f/9//3//f/9//3//f/9//3//f/9//3//f/9//3//f/9//3//f/9//3+MMXNO/39SShA+zjWNMe89WmvOOfA5bClLKRBCvXf/f/9//3//f/9//397b601SykpJVpr/38IIUspKiVKKTlnUkpKJc41zjlaa9ZarTUQQjFGGGOUUowxc05sLfI51zEsIe89UkoxRv9/e2+1UnNKSiWMMXtvrTUzRlprnHP/f/9//3//f/9//3+9d3tvrjXWWlprvXfWVnNKnHP/f3NOMUb/f/9//398bxM+eUq/d/5evVK/d5NOMUaMMTlnGGPvPZxz/3/GGJxz7z1SSpxz/3//f993v3PfdxhjzjnWWnROEEJ7b5xzlFLOOVpr/3//f/9/WmvnHJxz/3//f/9/3ntrLc45c06tNZRSzjlZa713zjnvPb13/3+9d601lFL/f/9//3//f/9//3//f/9//3//f/9//3//f/9//3//f/9//3//f/9//3//f/9//3//f/9//3//f/9//38AAP9//3//f/9//3//f/9//3//f/9//3//f/9//3//f/9//3//f/9//3//f845Wmv/f5xzMUKtMa0xUkq9d5RSMUJTRlJCOWf/f/9//3//f/9//3//f3tvMUbONc853nucc601EDrwOe853nuVUs85ET5zTr13+F7OOa41c06+exljzzlsKa412Fb4NW4pSiUqJY0x/3/WWq0xrjFsLe893nuUUksp8D21Vv9//3//f/9//3//f/deMUKtMfA97z2cc/9/3nv/f957c05SSv9//3//f/9/PWd8Sr9zXWvdVp9vm3POOUopOWdaa845Wms5Ywgh3nsQQjFGe29aa/9//3//f/9/GF/ONXtv1loQQhhjlFKtNc45Wmv/f5xze297b+cclFL/f/9//3+9d+ggtlpaa601MUbvPfdeWmvONTFGe29aa3tvzjW1Vt57/3//f/9//3//f/9//3//f/9//3//f/9//3//f/9//3//f/9//3//f/9//3//f/9//3//f/9//3//fwAA/3//f/9//3//f/9//3//f/9//3//f/9//3//f/9//3//f/9//3//f/9/GGPee/9//3+1Vmsp7zlzTv9/nXM5Y1pnnG//e/9//3//f/9//3//f/9//39aa9dae2//f713WmdaZzljOmf/f5xzOWN7a3tv/3+cczlnGWOdc/9//3/XWlNKGF99b9k1mE6uMVNKOWf/fzlnGV/XVvheGGP/f1trrzVvLRlf/3//f/9//3//f/9/OWOUTlNGdE7vPb13/3//f/9//39SSnNO/3//f/9//39+b51OH1/fe91aPmf/f1JGjDF7b713EEIQQo0xED7/fxBCbC2tMY0xvXf/f/9//39aa+9BMUYQQhBCnHO1VkoprTV8b/9/UkquNRBCCCGuNf9//3//f713SilzTnNOrTFzTlJK7zmUTq0xtVa1Vu89ED5KJTFGvXf/f/9//3//f/9//3//f/9//3//f/9//3//f/9//3//f/9//3//f/9//3//f/9//3//f/9//3//f/9/AAD/f/9//3//f/9//3//f/9//3//f/9//3//f/9//3//f/9//3//f/9//3//f/9//3//fzFGc04xRjln/3//f/9//3//f/9//3//f/9//3//f/9//3//f/9//3//f/9//3//f/9//3//f/9//3//f/9//3//f/9//3//f/9//3//f/9/vXf/f75z+zk+Y9davXP/f/9//3//f/9//3//f/9//3/ZWvg5/Vr/f/9//3//f/9//3//f9573nfee713/3//f/9//3//fxhjGGP/f/9//3//f997nVK+Uv9/HV/9Xv9/WmcYY957/385Z1JKUkacc/9/OmdTSlNKUkb/f/9//3//f/5/1loQQhFCGGP/f957tVa1Vr13/39zThBC8D3POTFG/3//f/9//3+1VksprTExRntv916uNY0xMUJaazlnzzlrKUsp917ee/9//3//f/9//3//f/9//3//f/9//3//f/9//3//f/9//3//f/9//3//f/9//3//f/9//3//f/9//38AAP9//3//f/9//3//f/9//3//f/9//3//f/9//3//f/9//3//f/9//3//f/9//3//f/9/Ukqcc/de3nv/f/9//3//f/9//3//f/9//3//f/9//3//f/9//3//f/9//3//f/9//3//f/9//3//f/9//3//f/9//3//f/9//3//f/9//3//f/9/3nsbOh5ffG//f/9//3//f/9//3//f/9//3//f55zO0Z9St97/3//f/9//3//f/9//3//f/9//3//f/9//3//f/9/3nv/f/9//3//f/9//3/+Xl1G33cdY91Wv3P/f/9//3//f/9/vXf/f/9//3//f/9//3v/f/9//3//f/9//3/ee3tvnXPee/9//3//f957/3//f713e2+cc1prnG//f/9//3//f7131lrXWpxz/3/ee/delFI5Z/9/3ns5Z3NO1la9d/9//3//f/9//3//f/9//3//f/9//3//f/9//3//f/9//3//f/9//3//f/9//3//f/9//3//f/9//3//fwAA/3//f/9//3//f/9//3//f/9//3//f/9//3//f/9//3//f/9//3//f/9//3//f/9//3+cc/9/3nv/f/9//3//f/9//3//f/9//3//f/9//3//f/9//3//f/9//3//f/9//3//f/9//3//f/9//3//f/9//3//f/9//3//f/9//3//f/9//3/eezxC/l6/d/9//3//f/9//3//f/9//3//f/9//38+Y91a/3//f/9//3//f/9//3//f/9//3//f/9//3//f/9//3//f/9//3//f/9//3//fz5nfUp/b31rnE5/b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Fzo9Y/9//3//f/9//3//f/9//3//f/9//3//f997v3f/f/9//3//f/9//3//f/9//3//f/9//3//f/9//3//f/9//3//f/9//3//f/9/v3e9Ut5afmudTh5j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ee/9//3//f/9//3//f/9//3//f/9//3//f/9//3//f/9//3//f/9//3//f/9//3//f/9//3//f/9//3//f/9//3//f/9//3//f/9//3//f/9//3//f/9//39XRlxn/3//f/9//3+9d/9//3//f/9//3//f/9//3//f/9//3//f/9//3//f/9//3//f/9//3//f/9//3//f/9//3//f/9//3//f/9//3//fx1jPEZeZ51OHl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39zSvdeGGP/f713lFJzTt53/39aa1JKOWd7b713nHO9d3tv/385Y/devXf/f713/3+9d/9/3nv/f/9//3+9d/9//3//f/9//3//f/9//3//f/9//3//f/9//3//f9lW2FZTSt57/3//f845/3//f/9//3//f/9//3//f/9//3//f/9//3//f/9//3//f/9//3//f/9//3//f/9//3//f/9//3//f/9//3//f/9/fm88QnxGfEr9Xv9//3//f/9//3//f/9//3//f/9//3//f/9//3//f/9//3//f/9//3//f/9//3//f/9//3//f/9//3//f/9//3//f/9//3//f/9//3//f/9//3//f/9//3//f/9//3//f/9//3//f/9//3//f/9//3//f/9//3//f/9//3//f/9//3//f/9//3//f/9//3//f/9//3//f/9//3//f/9//3//f/9/AAD/f/9//3//f/9//3//f/9//3//f/9//3//f/9//3//f/9//3//f/9//39aa60x1lYxRv9/GF+NMc41tVa9d1JKjDHvPfde9173XtZa9173Xs85Syk5azlnGGP/fzFGvXdSSt573ntSRs451lo5Z9ZaOWeUUtZa8D10Tjln/3//f/9/915SSnNO9T1cZ5xv/3/3Xv9/SikYY/9//3//f/9//3/ee5xz3nv/f/9//3+9d/9//3//f/9//3//f/9//3//f/9//3//f/9//3//f/9//3//f/9//3//fz1nPEL7OV5n/3//f/9//3//f/9//3//f/9//3//f/9//3//f/9//3//f/9//3//f/9//3//f/9//3//f/9//3//f/9//3//f/9//3//f/9//3//f/9//3//f/9//3//f/9//3//f/9//3//f/9//3//f/9//3//f/9//3//f/9//3//f/9//3//f/9//3//f/9//3//f/9//3//f/9//3//f/9//3//f/9//38AAP9//3//f/9//3//f/9//3//f/9//3//f/9//3//f/9//3//f/9//3//f5RSSilSRowt/3/vPYwtjS0xRntvzjmtMa0xlFK1VnNOc07WWnNOjDGMLVprlFLWWt57ay3eewgh/3/3XiolKiVSSlJKUkpzTjFGED4qJSkllFL/f/9/nHPvPUolaynSOb13/3+9d2sp/39rLVJK/3//f/9//3+9d5RSrjVzTpxz/3/3XhBC917/f713tVaUUt57/3//f/9//385Z7VWnHP/f1pr1lp7b/9//3//f/9/fHOaUt1WfW/ee/9/3nv/f/9//3//f/9//3//f/9//3//f/9//3//e/9//3//f/9//3//f/9//3//f/9//3//f/9//3//f/9//3//f/9//3//f/9//3//f/9//3//f/9//3//f/9//3//f/9//3//f/9//3//f/9//3//f/9//3//f/9//3//f/9//3//f/9//3//f/9//3//f/9//3//f/9//3//f/9//3//fwAA/3//f/9//3//f/9//3//f/9//3//f/9//3//f/9//3//f/9//3//f/9/Uko5Z7VSCSG9dwghGWMyRq01915rLRhfrTGUUnNOzjlSSjlnMUa1Vhhj3nsQQvdee29KKd57hBD/f+89MUZSStZaEEIxRjFGlFIQQpROjDGUUv9//3+cc7VW1lZsLRA+m3O9dzlnKSX/f1JKlFL/f/9//3//f5xzc0pTSq01lFJaa/A9Sy3vPVprlFLOOUsp91r/f/9//38YY4wxjTExRpxzjC2MLc85e2//f/9/vXdzTvde/3tzTvdeWmu1Vr13nG/wPe85rTHee1pray3WWlJG/38YY601Ukr/f3tvUkqUUv9//3//fzlnGGO9d3NO914QQlpr/398b3ROlE6cc713917/fzljED7WWv9/3nu1VtZa/3+9d5RS7zmUUt57/3//f/9//3//f/9//3//f/9//3//f/9//3//f/9//3//f/9//3//f/9//3//f/9//3//f/9//3//f/9/AAD/f/9//3//f/9//3//f/9//3//f/9//3//f/9//3//f/9//3//f/9//3/ee957lFIIHXtvxhj/f/dejDG1Vkope29SSnNOMUbnHJRSOWetNWwtjDG1Vs45GGNaawghnHNCCP9/CCH3Xt57nHPOOTFGUkoYY845UkqNMbZW/3//f/9//3/ee3NOEUIxRowxzjXGGPdee2+9d/9//3//f/9/3nu9d5xzEELvPZRSEEI5ZxBCGGMxRjlnMkYyRr13/3//f1JK8D2UUmstvXdzThljMUa1Vv9//3+cc1JKtVb/fzFGtVb3XpRSnHfWWowxrTHnHN57ay2NMUspzz2cc2stjDHOOTln1lpKKc45917/f/9/lFIQQjlnSimUUggh1lr/f+89bClKKZRSOWfOOZxzjTFKJa4xW2taa6017z3ee/derTFLJa41Wmv/f/9//3//f/9//3//f/9//3//f/9//3//f/9//3//f/9//3//f/9//3//f/9//3//f/9//3//f/9//38AAP9//3//f/9//3//f/9//3//f/9//3//f/9//3//f/9//3//f/9//3//f/9/OWcoIc01917nHJxzOWetNdZaSimcc1JKc04QQsYYUkoYY641zjVrKdZaEELWWlprKSW9d6UU/3+lFBhj/3+cc4wxay17b1przjUpIWwt1lr/f/9//3//f/9/tFaUUmstjC2MLecY3nv/f/9//3//f/9//3//f/9//39zThBCc05zTr137z2UVhBCOWcYY+89vXf/f/9/zjk4Z3pvay29d/9/3nu1VhBC/3//f713UkrWWv9/UkrWWvdeUkq9d1JKlVaccwghnHPnHL13rTWtNVpray3/f957e29SSvdee297b/9//39zTjFGlFKMMVpray33Xt57ai17b+85tFa1VjFGWmtrLbVW7z0xRhhjKSXOOTlnMUrvPbZWEEJ7b/9//3//f/9//3//f/9//3//f/9//3//f/9//3//f/9//3//f/9//3//f/9//3//f/9//3//f/9//3//fwAA/3//f/9//3//f/9//3//f/9//3//f/9//3//f/9//3//f/9//3//f/9/3nvNOSkl1lp7b6YU8D3wPXNO915KKXtvMUZzTjFG6BytMVJKzjXwOYwtOWMRQowttVZKKb13hBD/fwghc069dxhjay1KJVJG/398b1NKMUacc/9//3/ee5RSzjlKKRhjEEIQPtZWKSX/f/9//3//f/9//3//f/9/3ns5ZxBCMUa1VrVW/38xRlJK7z1aaxhj7z29d/9//39KKTln3nutMZxz/3t7b3NO917/f/9/nHOUUvde/39SSvde1lqUUr13GGMpJTFG5xx7b+cc/3/3XkopGGNrLfdeGF8YYzFGe2//f/9//3//f5RStVYxRtZa/39KKfde3ntrLTljUkbWWjlnEEJaaxBC/3+UUq01tVYpJc45914QQs45tVL3Xr13/3//f/9//3//f/9//3//f/9//3//f/9//3//f/9//3//f/9//3//f/9//3//f/9//3//f/9//3//f/9/AAD/f/9//3//f/9//3//f/9//3//f/9//3//f/9//3//f/9//3//f/9//39aayklc069d713KSGMLWwp1lo5Z601nHNSSrVWU0quNa01c07POYwtSyVaaxBCSilrKc413nvGGP9/rTVrLTFGUkrOOY0xzjU5ZzlnUkqUUr13/3//f5xzzjlKKc89nHPWWq01tVqtNf9//3//f/9//3//f/9/vXdzTowxrTX3XpRS1lr/fzFGUkoxRntvOWetNb13/3//f4wxe2+9d601nHM5Z6017z2cc/9//3+cc1JKMUbWVs4591oYY5RSvXfee1JKzjkIIZxzSin/fxhjSikYY+gcrjXONbRSEEKcc/9//3//f/9/c05zTs45Wmv/f2st917/fzFGzzlrLdZaOWdSSjlnMUb/f7VWay1zTmstUkpzThA+KiWNLY0xW2v/f/9//3//f/9//3//f/9//3//f/9//3//f/9//3//f/9//3//f/9//3//f/9//3//f/9//3//f/9//38AAP9//3//f/9//3//f/9//3//f/9//3//f/9//3//f/9//3//f/9//3//fzFGKiV7bxhj/3+UTowtjDG9dzlnEEJ7b5RS915zTpRSlFL4XrVWjC3OOXtvMUKNMUoltVb/f4wx/39zTiklSin3Wu89c06tNXJKEEIpIVJK/3//f/9/e2/vPdZa/3//f/9/SilSShBC/3//f/9//3//f/9//397b+89MUZaa957UkpSSt57EEK1Vs45OWc5Z845nHP/f/9/ay05Z957zj3ee3tr8D3OOd57/3//f5tzMUaMMRA+SynXWtZaEEJaa/9/3nveeykl3nvnHJxzUkqMMTlnjDFaZ1JKc05zTlpr3nu9d/9//39zTggh8D2cc/9/Sim1Vt57/n+1Uu891lr3Xu89WmsQQt57UkqMMVJK7z1zTlJKEEKNLc81SykZY/9//3//f/9//3//f/9//3//f/9//3//f/9//3//f/9//3//f/9//3//f/9//3//f/9//3//f/9//3//fwAA/3//f/9//3//f/9//3//f/9//3//f/9//3//f/9//3//f/9//3//f/9/EEJKKc45MUb/f/97GF85Y/9/vXc5Z957e297b1JK1lqcc713vXdaa1pr/38YX1prGGPee/9/zjn/f753914ZY3tv7z3WWntve28YYzFG917/f/9//397bxBCOWe9d/9//3/vPUopEEL/f/9//3//f/9//3//f5xzUkpZZ/9//39SSnNO3ntzTtZa7z05Zzln7z29d/9//39KKdZavXvvPd57/39aa+89OWf/f/9/nHNSSvde/3tzTvde916tNe89GGNSSrVWjDHee2stMUZrLe89nHOtNRdfMUY6a9ZatVbWWhhj/3//f3NKSikQQr13/39LLRA+e285Z3tvUko5a/deEEJaa801+F4QQu89UkpSSrVWMUZSShA+UkaMLVpr/3//f/9//3//f/9//3//f/9//3//f/9//3//f/9//3//f/9//3//f/9//3//f/9//3//f/9//3//f/9/AAD/f/9//3//f/9//3//f/9//3//f/9//3//f/9//3//f/9//3//f/9//3+UUikhbC1SSv9//3//f/9//3//f/9//3//f5xzlFL3Xv9//3//f/9//3//f/9//3//f/9//38IIf9//3//f/9/nHOtNRhj/3//f713tVb3Xv9//3//fxhjzjnvORBCe2//f/deKSUxRv9//3//f/9//3//f/9/e29SSnROOWOcc9ZaMUY5Z1JKOWcQQtZalVKUUt57/3//f4wxEEJaa6wx3ns5Z3tvEEI5Z/9//397b3NO917/f1JK9157b7VWMUZ7bxBCzzn3Xv9/GGOuNXNO7z3ee9ZarTVzTv9/OWetNRBCOWf/f/9/UkpSSs85OWf/f4wxjDHvPVJKrTWMMXtvGGMxRpxzrDFsLY0xlFIxRvde1loxRnNOzjVLKRBCnHP/f/9//3//f/9//3//f/9//3//f/9//3//f/9//3//f/9//3//f/9//3//f/9//3//f/9//3//f/9//38AAP9//3//f/9//3//f/9//3//f/9//3//f/9//3//f/9//3//f/9//3//f713UkbvOfde/3//f/9//3//f/9//3//f/9/3nvWWjln/3//f/9//3//f/9//3//f/9//3//f601/3//f/9//3+ccxBCnHP/f/9/3ntzTpRS/3//f/9/e2/vPc41rTGbb/9//38QQtZa/3//f/9//3//f/9//3+9dxBCSiWMMfdeWmsQQowxMUZ7b5RSjTFLKfde/3//f/9/tVZLKe89rTWcc845c06MMZxz/3//f713Ukr3Xv9/EEK1Vv9//3//f/9//3//f/9//3//f957nHOMMf9//3+9c957/3//f5xznHP/f/9//39SSvdeMkqUUt571loYY7VWvXcxRtZa/38YYzFG/38ZY/A5tlZ7b9Zae29aa5RSWmtSSo0xGGP/f/9//3//f/9//3//f/9//3//f/9//3//f/9//3//f/9//3//f/9//3//f/9//3//f/9//3//f/9//3//fwAA/3//f/9//3//f/9//3//f/9//3//f/9//3//f/9//3//f/9//3//f/9//3//f9573nv/f/9//3//f/9//3//f/9//3/ee3tvnHP/f/9//3//f/9//3//f/9//3//f/9/nHP/f/9//3//f957917/f/9//3//fzlnGGP/f/9//3/ee3tve2t7a957/3//f713nHP/f/9//3//f/9//3//f713GF90TrVWe2//fzln1lZ7a/9/e28QQhFCnHP/f/9//3+9d3NOMUYYY/9/1loQQnRS/3//f/9/vXf3Xjln/39zTjln/3//f/9//3//f/9//3//f/9//385Z2st/3//f/9//3//f/9//3//f/9//3//f3NO1loYY601Wmv/f/9//3//fzFGtVb/fxhjMUb/f/9//3//f/9/3nv/f9573nv/f1prc057b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3tv3nv/f/9//3//f/9//3++d/9//3//f753/3//f/9//3//f957/3//f7133nv/f/9//3//f/9//3//f/9//3//f713MUb/f/9//3//f/9//3//f/9//3//f/9/9145Z957MUYYY/9//3//f/9/1lopJf9/1loQQv9//3//f/9//3//f/9//3//f/9/WmvvPRhj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ucc/9//3//f/9//3//f/9//3//f/9//3/ee957/397b713/3//f/9//3+cc845/38YY3NO/3//f/9//3//f/9//3//f/9//3+9d1JKGGP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HP/f9573nv/f/9//3//f/9//3//f/9//3//f/9/nHO9d/9//3//f/9//3//f/9//3//f/9//3//f/9//3//f/9//3//f/9//3//f/9//3//f/9//3//f/9//3//f/9/AAD/f/9//3//f/9//3//f/9//3//f/9//3//f/9//3//f/9//3//f/9//3//f/9/Wms5Z/9/GGNaa1pr/3+cc/9/vXe9d/9//3/ee/9/3nv/f/9//3//f/9/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3nsxRu893ntrLc85Ukpaa/de3nv3XrVW/39aa1pr/38YY1pr3nv3Xr13nHO1Vhhj/3+9dzln/38YY957GGN7b/9//3+9dzlne2+9d/9/nHO9d/9//3+9d/9//3//f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3nuUUq0xKiU5Z8YYSyWtNbVWc06cc+89Ukree5RSlFLeexBC1loYYzFGe2+UTkspzjm9d/deEEL/f2stnHPOOdZa/3//f9ZajDHOOdZa3nuUUpRS/397b5RSe2/3XrVWvXe1VjFGe2//f1prOWf/f/9/vXf3Xlpr/3+cc713nHOcc5xze297b957nHP/f957vXf/f/9/Wmu9d/9//3//f/9//3//f/9//3//f/9/3nv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38YY0opjTFsLZRSCSFrKe89c06UUlprjDFSSt57MUaUUr137z2UUlJKEEJ7b40xrjUJIXtvlFIQQntvxhg5Z4wx1lr/f957c07nGEspdE6dd8457z2cczlnzjlaa+89c073XowtKiUQQv9/UkpSSv9/3nu1VkspEEI5Z7VWGGPWWpRSlFKtNTFCWmtzTntve28xRt57GGOuNe89e2//f/9//39aa7VW/3//f1pr9157b7VWnHNaa3NO1lreexhj1lq9d3tv917WVpxz916cc957917/f5xzvXf/f/9/nHNaa713/3//f9573nv/f713/3//f957/3+9d/9//3+9d/9/nHP/f/9//3+9dzln3nv/f713vXe9d3tvvXecc1tr/3//f/9//3//f/9//3//f/9//3//f/9//3//f/9//3//f/9//3//f/9//3//f/9//3//f/9//3//f/9//38AAP9//3//f/9//3//f/9//3//f/9//3//f/9//3//f/9//3//f/9//3//f1JK5xi1Us85lFIJIdda9161VnNOOWcIIXNOnHMxRpRSvXetNZRS7z1SShhjjDG1Vikl916TUlJKOWeEEBhjay33Wv9/vXsxRkolMT73XlprjTWtNXtvGGPvPTlnzjn3XjFGjC3OMecY/3/vPXNO/3+9d601bCnPOXNOMUbWWlJKUkoQQgkhjTE5Z601OWcYY+89nHOtNQkdKiHPOf9//3//f7VWMUb/f/9/tVYxRtZaEEI5ZzFGCCFrLRhjMUZKKXtvUkqMMUop915KKfde915rLd571lr3Xv9/e28QQowx1lr/f5xzMUbWWhhjUkp7b/9/rTX3Xowx3ns5Z2stvXetNVpr/3//f1prjDFzThhj915zTtZazjn3XrVWMUZ7b/9//3//f/9//3//f/9//3//f/9//3//f/9//3//f/9//3//f/9//3//f/9//3//f/9//3//f/9//3//fwAA/3//f/9//3//f/9//3//f/9//3//f/9//3//f/9//3//f/9//3//f/9/zjlrLb139161Vkop3nvee5RSlFLWWgghc069dzFGtVa9d845c07OOZRSc1LvPZxzrTH3XpRSc06UUsYYc06MMdde/3+9dzFGrTW9d953+F4qJYwxOWf3Xq01GGOMMTlnrTW2VjljpRS9dzFGlFL/f713lFL3XrVSMUZzTlJKMUa1VjFGMUI5Y5tvzjk5ZzlnEEK9dwghUkYQPkop/3//f957tVYxRv9/3nu1VjFGtVbvPRhjzjWuNUolc07OOeccOWfvPWwtaykYX+cc1lpSSmst3nuUUtZa3nu1UiklKSExQv9/OWeMMVJK916tNVpr3nvnHJRS5xy9d1JKhBC9d8YYWmv/f/9/lFIIHWwtdFJSSs45EUIpITFCEELOOXtv/3//f/9//3//f/9//3//f/9//3//f/9//3//f/9//3//f/9//3//f/9//3//f/9//3//f/9//3//f/9/AAD/f/9//3//f/9//3//f/9//3//f/9//3//f/9//3//f/9//3//f/9//39rLc45/3+9d7VWKSXee713c07vPZRSKiWUTpxzMUaUUr13zjlSSmst1lrvPTFGvXfvPfdelFJzThBCCB0QQmot1lr/f713EELOOf9//3+1Vmopay0YY/dezjm1VowxGGNrLVpr/3/GGNZaMUbWWv9//3+9d9571loQQlJKEELvPRhjMUbWWv973nvOOTlnGGMxRlprSilaa5RS6Bz/f/9/3nuUUlJK/3/ee3NOEEKUUjFG1VoxRhhjzjnvPfdeSin3Xs45lE74Xr535xwYY2st1lq9d3NOlFKcc+89rTUQPu89W2sYY0opc04YY845OWd7b+cclFIIId57rTWlFL13xhhaa/9/vXNSSq0xrTVSSlJKzjlSSmspzjWtNe89e2//f/9//3//f/9//3//f/9//3//f/9//3//f/9//3//f/9//3//f/9//3//f/9//3//f/9//3//f/9//38AAP9//3//f/9//3//f/9//3//f/9//3//f/9//3//f/9//3//f/9//3//f0opEEL/f/9/tVYpJRBCtVZSSs45EUJsKZROnHPvPXNOvXfvPUspKSUYYxBCMUbeexBCGGNSStZarjUqIc41ay21Vv9/vXcRQs45/3//f3NOay2MMdZa1lrOORBCrDU5Z0opnHP/fykltVZySlJKGGP/f/9/3nv3XhBCMUZrLRBCWmsxRtZa/3/ee+89OWc5ZzFG915rLb13OWcIIb13/3/ee9Zac07/f957tVYQQnNOUkq1VjFGvXeUUu89OWeMMdZajDH3Xv9//38IIfde5xy9d957UkrWWlprjDExRjlnEEI5Z7ZWKSUxRntvrTExQs41Bx21Vkop3ntrLcYYvXfGGHtv/3+9dxBCMUZSSjFGlFJzTpxzlFLuOc45EEKcc/9//3//f/9//3//f/9//3//f/9//3//f/9//3//f/9//3//f/9//3//f/9//3//f/9//3//f/9//3//fwAA/3//f/9//3//f/9//3//f/9//3//f/9//3//f/9//3//f/9//3//f957KSUxRv9//39SSugcKSEQQnJOMkbOOa41dE57bzFGlFK9d841CB0IITlj7z0xRr13EEL3XjFG1lrGGBBCjC1rLdZa/3+9dxFGCSExRntvUkqMMWstlFK1VmstCCExRhhjSimcc/9/KSX3XjFGSiVKKb13/385Z845UkqtNQghMUacdzFG1lree9577z3WWpRSMUbWWs45vXfee+ccnHP/f957c05rKVJKvXe1Vq01EEKUVlJKUkree/derTU5Z2st915rLZRS/3//f8YYlFKlFP9/vXcQQtZaOWeMMTlne29SSvdetVYJIfA9e2/OOSolSiWMMRhjSim9dwghphS9d+ccOWf/f5xzzjmMLRFCUkq9d5xzvXdSRq01lFJ7a957/3//f/9//3//f/9//3//f/9//3//f/9//3//f/9//3//f/9//3//f/9//3//f/9//3//f/9//3//f/9/AAD/f/9//3//f/9//3//f/9//3//f/9//3//f/9//3//f/9//3//f/9//39KKTFG/3//fzFGCSEJHZRSUkoxRmstc05TSntvEELWWpxzzjUqIQgd1lrOOVJK3nvOORhjMUbWWoQQ1lpKKWst1lr/f713UkroHGsttVYQQq01rTVzTrVWSyUJIe89GGMpJZxz/38IIfdeUkqNLUspGGO9d845rTW1Vq01CSGVVpxz7z1LKZROWmuuNUspSynOObVWzjnee/9/Sil7b/9/3ntzTugcrTEYY7VSCB3ONRhjUkpzTv9/tVbOOTlnjDEYY4wxc07ee/9/5xyMMUop/3+9dxBC9145Z845nHPee3NOtVaUUs45EEJaa+85SiUqJRBCWmtKKTln5xjGGN575xxaa/9/3nsxRkslbClSSv9//3/WWmspzjl7b/9//3//f/9//3//f/9//3//f/9//3//f/9//3//f/9//3//f/9//3//f/9//3//f/9//3//f/9//3//f/9//38AAP9//3//f/9//3//f/9//3//f/9//3//f/9//3//f/9//3//f/9//3//f2st7z3/f/9/c05LKc41915SShBCjDGUUjFGe28xRtZavXfOORBCbC2UUs45c069d845914xRrVWpRjWWighSiX3Xv9/vXcxRggdrTH3Xs45EELvPZRSlFKtNY0tSynWWiklnHP/fwghGGPOOVJKzjlSSjln5xzvPXtvjDFsLRlnnHPOOegc7zk5Z641KiUJHRA+lFLOOb13vXfnHHtv/3/ee1JKrTURQnNOlFIJIa41GGMQQlJK/39zTowxOWdrLfdeay1LKSkh3nsIIegclVL/f5xz7z3WWjlnrTWcc713lFKUUnNOMUZSSjlnUkrXWhBCckpaa0op917oGMYUvXfnHFpr/3//fzljKiEqJTJG/3/ee1JKCSF0Tr13/3//f/9//3//f/9//3//f/9//3//f/9//3//f/9//3//f/9//3//f/9//3//f/9//3//f/9//3//f/9//3//fwAA/3//f/9//3//f/9//3//f/9//3//f/9//3//f/9//3//f/9//3//f/9/jC2tNf9//38xRvA9/3/eexBCKiXPOddaUkqcczFG1lqdd845UkoQQnNO7z1zTt577z0YY1JKzjUJIVprCSFLJfhe/3+cc/BBjTF7b5xzEEJzTjFGUkpzTu891lqMMdZaKSW9d/9/KSUYY+891lq1Vowx1lpKKXtvOWeMLSkllFKdcxFCjC3WVlprzzkQPq4x8D1zThBC3nveewghWmv/f957lFJSSvdeEELWWq417z2UUjFGc07/f7VWzjk5Z4wx916MLWwpCB3ee0opCCF7b/9/vXfOOfdeOWcQQr133ntzTpRSMUaUUlFGOWcxRhhj7z0YY5xzjDFSSq416By9d6UUnHP/f/9/3nucczJKMUb/f1prrTUQQntv/3//f/9//3//f/9//3//f/9//3//f/9//3//f/9//3//f/9//3//f/9//3//f/9//3//f/9//3//f/9//3//f/9/AAD/f/9//3//f/9//3//f/9//3//f/9//3//f/9//3//f/9//3//f/9//39rLWspnHM5ZxBCrTW9d3tvzzkJIRBCtVZzTjln8D2UUntzrTl0Us45lFLOOXNOvXcQQvdelFIJIa41nXOMLWwpWmf/f7137z0QQv9/e28QQtZaMUZzTjFGzjkYY4wxtVYpJXtv/3/nHDlnEEL3XtZa7z1SSjFG/385Z4wxjTExQpxz7z2UUt57nHPOOVprtVYxRnNOrTWdc7135xx7b/9/3nuUUlJK917OObVWUkpzTlJKEEJzTv9/1lrvPVprjDEYY2wtzjXONf9/6BwpIRhj/3+cc+899145Z4wxe2/ee5RSUkoxRtZaUkr3XnNOtVatNVprnHOtNe89dE4IIZxzxhicc/9/3ns5Z3NOEEIyRv9/WmvwPe89tVZ7c/9//3//f/9//3//f/9//3//f/9//3//f/9//3//f/9//3//f/9//3//f/9//3//f/9//3//f/9//3//f/9//38AAP9//3//f/9//3//f/9//3//f/9//3//f/9//3//f/9//3//f/9//3//f+89KSVsLWwtk1LnHGwtEULOOSolUkpRSu89UkZsLYwtUkrOOWstKiW1Vs45c07/f+89OWeVUugclVL/f841Sylaa/9/nHMQQu893nsYYzFGOWdzThBC7z3vPfdejDEYYyklGGO9d6UUvXfOObZWc07vPXNO1lr/fxhj7z3OOe89WmsxRtZa/3+9d1JKWmvWWlJKWmuMMb13917GGL13/3/ee7VWlFL3Xs45tVZSSrVWUkpzTpRS/3+UUs45GGNrLbVWay21Vv9//3/nHGwtzjn/f713EEL3XjlnrTU5Z713c04xRnNOWmsxRvdelFJzTmste29aa4wxCCE5Z6UUvXfGGJxz/3/ee1JKKiWMLZRS/3+cc+89ay2tNVpr/3//f/9//3//f/9//3//f/9//3//f/9//3//f/9//3//f/9//3//f/9//3//f/9//3//f/9//3//f/9//3//fwAA/3//f/9//3//f/9//3//f/9//3//f/9//3//f/9//3//f/9//3//f/9/c04pIa0xSilzTugcKiWuOc45SinWWhBCzzmuNUslCB0QQq01CB0IIdZajDFSSr13zjkYY3NOxhj3Xt577z0JIVpr/3+9d/A9KSEQQjFG7z1aa3NOEEKtNWstjDFrLVprEULwPXROxhjee2stzzmMMXNOc05SSjlnUkrOOVJKED7WWu89lFKcc5xz7z1aa3NOMUY5ZyklGGNSSikl/3//f957c05SSnNOrTWUUpROlFJSTpRSc06cc+897z17b2stOWdKKbVW3nvee4QQc07nHP9/nHPOOfdeOWeMMfdeWmtSSu89UkpaaxBC1lr3Xs41KSV7b1pr6BwJIXtvxhi9d8YYWmv/f957tVYIHY0x917/f957k04pITFGnHP/f/9//3//f/9//3//f/9//3//f/9//3//f/9//3//f/9//3//f/9//3//f/9//3//f/9//3//f/9//3//f/9/AAD/f/9//3//f/9//3//f/9//3//f/9//3//f/9//3//f/9//3//f/9//38YY40xjS2MLZRSjS2NLTFGMUYPQnprlFLOOfA9rTFrKTFGEUJLKa0xWmutNVJK3nutNTlnlFLnHHtr/38xRkopWmv/f713MUYpIa0xjTUQQpxzGGMQQs45SiVsLfA9vXe2VmwtKiWuNf9/jDFLJWste2/3Xgkh7z1SSu89tVYxRjFGzjkpIRBCGGPvPVprc04xRt57CCHvPSolEEL/f/9/3ntSRq0xzjUxRpRSzjXvPXNOGGMQQrVSjDGUTpxzjDEYY2stU0o5Z713hBAYY8YYvXcYY601tlYYY+89MUa1Vu89MUYQQntvMUa1VjlnrjVrKZxzWmspJUopnHPGGL13xhi9d/9//397bxA+U0ree/9//38YYxA+1lr/f/9//3//f/9//3//f/9//3//f/9//3//f/9//3//f/9//3//f/9//3//f/9//3//f/9//3//f/9//3//f/9//38AAP9//3//f/9//3//f/9//3//f/9//3//f/9//3//f/9//3//f/9//3//f/9/lVIxQtZWe2/3WhljOWcYY/devncZY7VW+F62UpVOGWP3WrVSWmf/fzFG917ee5RSWmv3Xs4533v/fxhjEEK9d/9/3nvWWu85ED4QQnNO3ns5Z3NOMUYQPhE+GF/ee3tvzzmNLRhf/38QQs41EEL/f1prSinOORhjMUYYY1JK7z3vOUsl7z05Z+89WmvWWpRS3nvNOWwpSym1Vv9//3/eezFGbC2tMdZaUkpLJa0xGGN7bxFCaylrKdZavXdKKRhjSylLKegcWmuEEDlnCCGUUgkhSylsLRBCEUJKKYwt7z0wRu89e29SSpRSOWeMLY0xnHNaayol7zmcc+ccnHPGGJxz/3//f/9//3//f/9//3//f/9//3//f/9//3//f/9//3//f/9//3//f/9//3//f/9//3//f/9//3//f/9//3//f/9//3//f/9//3//f/9//3//f/9//3//fwAA/3//f/9//3//f/9//3//f/9//3//f/9//3//f/9//3//f/9//3//f/9//3/ee3tr3nv/f/9//3//f9573nv/f/9/3nv/f957/3v/f/9/3nv/f/9/nHO9d/9/vHPee713vXP/f/9/3Xe9c/9//3//f/9/nG97a1prnHP/f/9/e2+cc3trfG++d/9//3/4XnRO3nv/f3tvGV+cb/9/3nu1VvdevXc5Z5xzWmv3XvhedEoYX713tVZ8b3tvOWf/f/deU0pzSr13/3//f957915zTrVWnHP4XhFClVK9d/9/11rPNVJGnHO9d+89WmvvPa0xaylaawghWmutNc45KyVrKWspEUKVViolbC1zSjFGzjm9d3NOc04YY4wxrjW9d1prCCEQQpxzxhicc8YYnHP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v/f/9//3//f/9//3//f/9//3//f/9//3//f/9/nHPWWlpr/3//f/9//3//f/9//3/ee/97/3//f/9//3//f/9//3//f/9/3nvee/9//3+9d/denHP/f/9/GGPeezln9173Wr13lFK9d/detVZzSpROUkb3Xntvc05zTlprtVaUUt57GGOUUntvEEKUUt17nHNrLfdenHNKKZxzKSW9d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+9d+89lFLee/9//3//f/9//3//f/9//3//f/9//3//f/9//3//f/9//3//f/9//3//f/9//3//f/9//3//f/9//3//f/9//3//f/9//3//f/9//3//f/9//3//f/9//3/ee957/3/ee957/3/WWjln/3//f1tr3nveexhj3nuMMd57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UkrvPZxz/3//f/9//3//f/9//3//f/9//3//f/9//3//f/9//3//f/9//3//f/9//3//f/9//3//f/9//3//f/9//3//f/9//3//f/9//3//f/9//3//f/9//3//f/9//3//f/9//3//f+89Ukq9d/9//3//f/9//3+9dykllFL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385Z5RSnHP/f/9//3//f/9//3//f/9//3//f/9//3//f/9//3//f/9//3//f/9//3//f/9//3//f/9//3//f/9//3//f/9//3//f/9//3//f/9//3//f/9//3//f/9//3//f/9//3//f/9/c05KKXtv/3//f/9//3//f957rTWtNf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nHP/f/9//3//f/9//3//f/9//3//f/9//3//f/9//3//f/9//3//f/9//3//f/9//3//f/9//3//f/9//3//f/9//3//f/9//3//f/9//3//f/9//3//f/9//3//f/9//3//f/9//397b4wxWmv/f/9//3//f/9//3/3Xkop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GGPee/9//3//f/9//3//f713U0r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+9d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EYAAAAUAAAACAAAAEdESUMDAAAAIgAAAAwAAAD/////IgAAAAwAAAD/////JQAAAAwAAAANAACAKAAAAAwAAAAFAAAAIgAAAAwAAAD+////JwAAABgAAAAFAAAAAAAAAP///wIAAAAAJQAAAAwAAAAFAAAATAAAAGQAAAAAAAAAYAAAAP8AAAB8AAAAAAAAAGAAAAAAAQAAHQAAACEA8AAAAAAAAAAAAAAAgD8AAAAAAAAAAAAAgD8AAAAAAAAAAAAAAAAAAAAAAAAAAAAAAAAAAAAAAAAAACUAAAAMAAAAAAAAgCgAAAAMAAAABQAAACcAAAAYAAAABQAAAAAAAAD///8CAAAAACUAAAAMAAAABQAAAEwAAABkAAAACQAAAGAAAAD2AAAAbAAAAAkAAABgAAAA7gAAAA0AAAAhAPAAAAAAAAAAAAAAAIA/AAAAAAAAAAAAAIA/AAAAAAAAAAAAAAAAAAAAAAAAAAAAAAAAAAAAAAAAAAAlAAAADAAAAAAAAIAoAAAADAAAAAUAAAAnAAAAGAAAAAUAAAAAAAAA////AgAAAAAlAAAADAAAAAUAAABMAAAAZAAAAAkAAABwAAAA9gAAAHwAAAAJAAAAcAAAAO4AAAANAAAAIQDwAAAAAAAAAAAAAACAPwAAAAAAAAAAAACAPwAAAAAAAAAAAAAAAAAAAAAAAAAAAAAAAAAAAAAAAAAAJQAAAAwAAAAAAACAKAAAAAwAAAAFAAAACgAAABAAAAAAAAAAAAAAAA4AAAAUAAAAAAAAABAAAAAUAAAA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Celková změna</vt:lpstr>
      <vt:lpstr>Změna č. 1_těžitelnost</vt:lpstr>
      <vt:lpstr>Změna č. 2_azbest_rekapitul.</vt:lpstr>
      <vt:lpstr>Změna č. 2_azbest_přípočty</vt:lpstr>
      <vt:lpstr>Změna č. 2_azbest_odpočty</vt:lpstr>
      <vt:lpstr>Změna č. 3_nový sklep</vt:lpstr>
      <vt:lpstr>Změna č. 4_odvodnění sklepa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2014-02-17T08:19:04Z</dcterms:modified>
</cp:coreProperties>
</file>